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885" windowWidth="12180" windowHeight="8490" firstSheet="1" activeTab="1"/>
  </bookViews>
  <sheets>
    <sheet name="4 кв 2011 год" sheetId="1" r:id="rId1"/>
    <sheet name="Отчет" sheetId="2" r:id="rId2"/>
  </sheets>
  <definedNames/>
  <calcPr calcMode="manual" fullCalcOnLoad="1"/>
</workbook>
</file>

<file path=xl/sharedStrings.xml><?xml version="1.0" encoding="utf-8"?>
<sst xmlns="http://schemas.openxmlformats.org/spreadsheetml/2006/main" count="182" uniqueCount="152">
  <si>
    <t>О т ч е т</t>
  </si>
  <si>
    <t>о расходовании субвенций, предоставленных из областного бюджета бюджетам</t>
  </si>
  <si>
    <t>Финансовый орган</t>
  </si>
  <si>
    <t xml:space="preserve">                                                                                                                                                                                                                        ( тыс. рублей)</t>
  </si>
  <si>
    <t>Поступило средств из областного бюджета бюджетам муниципальных образований</t>
  </si>
  <si>
    <t>Произведено расходов из бюджетов муниципальных образований, всего</t>
  </si>
  <si>
    <t>Остаток неиспользованных средств с начала года</t>
  </si>
  <si>
    <t>с начала года</t>
  </si>
  <si>
    <t>за отчетный период</t>
  </si>
  <si>
    <t>Услуги связи</t>
  </si>
  <si>
    <t>Транспортные услуги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</si>
  <si>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</si>
  <si>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</si>
  <si>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</si>
  <si>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</si>
  <si>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r>
      <t xml:space="preserve">Целевая статья:           </t>
    </r>
    <r>
      <rPr>
        <u val="single"/>
        <sz val="12"/>
        <rFont val="Times New Roman"/>
        <family val="1"/>
      </rPr>
      <t>0020400   Центральный аппарат</t>
    </r>
  </si>
  <si>
    <r>
      <t xml:space="preserve">Вид расхода:             </t>
    </r>
    <r>
      <rPr>
        <u val="single"/>
        <sz val="12"/>
        <rFont val="Times New Roman"/>
        <family val="1"/>
      </rPr>
      <t>500    Выполнение функций органами местного самоуправления</t>
    </r>
  </si>
  <si>
    <t>№ п\п</t>
  </si>
  <si>
    <t xml:space="preserve"> </t>
  </si>
  <si>
    <t>руб.коп</t>
  </si>
  <si>
    <t xml:space="preserve">                                                                                                                                                                                                                           Приложение №  </t>
  </si>
  <si>
    <t>муниципальных образований на выполнение государственных полномочий в сфере административных правоотношений</t>
  </si>
  <si>
    <r>
      <t xml:space="preserve">Раздел и подраздел:             0104  </t>
    </r>
    <r>
      <rPr>
        <u val="single"/>
        <sz val="12"/>
        <rFont val="Times New Roman"/>
        <family val="1"/>
      </rPr>
      <t xml:space="preserve"> Функционирование Правительства РФ, высших исполнительных органов госвласти субъектов РФ, местных администраций</t>
    </r>
  </si>
  <si>
    <r>
      <t xml:space="preserve">Экономические статьи </t>
    </r>
    <r>
      <rPr>
        <u val="single"/>
        <sz val="12"/>
        <rFont val="Times New Roman"/>
        <family val="1"/>
      </rPr>
      <t xml:space="preserve"> 221, 222, 226,  340 </t>
    </r>
  </si>
  <si>
    <t>Наименование органа исполнительной власти</t>
  </si>
  <si>
    <t>Количество комиссий</t>
  </si>
  <si>
    <t>Остаток неиспользованных средств на начало года</t>
  </si>
  <si>
    <t>в том числе произведено расходов за отчетный период</t>
  </si>
  <si>
    <t>Муниципального образования</t>
  </si>
  <si>
    <t>Бокситогорский МР</t>
  </si>
  <si>
    <t>г.Пикалёво</t>
  </si>
  <si>
    <t>Ефимовское г.п.</t>
  </si>
  <si>
    <t xml:space="preserve">Итого по Бокситогорскому р-ну </t>
  </si>
  <si>
    <t>Волосовский МР</t>
  </si>
  <si>
    <t>Волосовское г.п.</t>
  </si>
  <si>
    <t xml:space="preserve">Итого по Волосовскому р-ну </t>
  </si>
  <si>
    <t>Волховский МР</t>
  </si>
  <si>
    <t>г.Волхов</t>
  </si>
  <si>
    <t>г.Н.Ладога</t>
  </si>
  <si>
    <t>Сясьстройское г.п.</t>
  </si>
  <si>
    <t>Итого по Волховскому р-ну</t>
  </si>
  <si>
    <t>Всеволожский район</t>
  </si>
  <si>
    <t>Дубровское г.п.</t>
  </si>
  <si>
    <t>Итого по Всеволожскому р-ну</t>
  </si>
  <si>
    <t>Выборгский МР</t>
  </si>
  <si>
    <t>Выборгское г.п.</t>
  </si>
  <si>
    <t>Светогорское г.п.</t>
  </si>
  <si>
    <t>Итого по Выборгскому р-ну</t>
  </si>
  <si>
    <t>Гатчинский МР</t>
  </si>
  <si>
    <t>Сиверское г.п.</t>
  </si>
  <si>
    <t>г.Коммунар</t>
  </si>
  <si>
    <t>г.Гатчина</t>
  </si>
  <si>
    <t>Итого по Гатчинскому р-ну</t>
  </si>
  <si>
    <t>Кингисеппский МР</t>
  </si>
  <si>
    <t>Кингисеппское ГП</t>
  </si>
  <si>
    <t>г.Ивангород</t>
  </si>
  <si>
    <t>Итого по Кингисепскому р-ну</t>
  </si>
  <si>
    <t>Киришский МР</t>
  </si>
  <si>
    <t>Киришское г.п.</t>
  </si>
  <si>
    <t>Итого по Киришскому р-ну</t>
  </si>
  <si>
    <t>Кировский МР</t>
  </si>
  <si>
    <t>Кировское г.п.</t>
  </si>
  <si>
    <t>Мгинское г.п.</t>
  </si>
  <si>
    <t>Отрадненское г.п.</t>
  </si>
  <si>
    <t>Приладожское г.п.</t>
  </si>
  <si>
    <t>Назиевское г.п.</t>
  </si>
  <si>
    <t>Павловское г.п.</t>
  </si>
  <si>
    <t>Синявинское г.п.</t>
  </si>
  <si>
    <t>Шлисельбургское г.п.</t>
  </si>
  <si>
    <t>Итого по Кировскому р-ну</t>
  </si>
  <si>
    <t>Лодейнопольский МР</t>
  </si>
  <si>
    <t>Лодейнопольское г.п.</t>
  </si>
  <si>
    <t>Свирьстройское г.п.</t>
  </si>
  <si>
    <t>Итого по Лодейнопольскому р-ну</t>
  </si>
  <si>
    <t>Ломоносовский МР</t>
  </si>
  <si>
    <t>Лебяженское г.п.</t>
  </si>
  <si>
    <t>Большеижорское г.п.</t>
  </si>
  <si>
    <t>Итого по Ломоносовскому р-ну</t>
  </si>
  <si>
    <t>Лужский МР</t>
  </si>
  <si>
    <t>Лужское г.п.</t>
  </si>
  <si>
    <t>Толмачевское г.п.</t>
  </si>
  <si>
    <t>Итого по Лужскому р-ну</t>
  </si>
  <si>
    <t>Подпорожский МР</t>
  </si>
  <si>
    <t>Важинское г.п.</t>
  </si>
  <si>
    <t>Вознесенское г.п.</t>
  </si>
  <si>
    <t>Подпорожское г.п.</t>
  </si>
  <si>
    <t>Итого по Подпорожскому р-ну</t>
  </si>
  <si>
    <t>Приозерский МР</t>
  </si>
  <si>
    <t>Итого по Приозерскому р-ну</t>
  </si>
  <si>
    <t>Сланцевский МР</t>
  </si>
  <si>
    <t>Сланцевское г.п.</t>
  </si>
  <si>
    <t>Итого по Сланцевскому р-ну</t>
  </si>
  <si>
    <t>Тихвинский МР</t>
  </si>
  <si>
    <t>Итого по Тихвинскому р-ну</t>
  </si>
  <si>
    <t>Тосненский МР</t>
  </si>
  <si>
    <t>Любанское г.п.</t>
  </si>
  <si>
    <t>Никольское г.п.</t>
  </si>
  <si>
    <t>Ульяновское г.п.</t>
  </si>
  <si>
    <t>Тосненское г.п.</t>
  </si>
  <si>
    <t>Итого по Тосненскому р-ну</t>
  </si>
  <si>
    <t>Сосновоборский городской округ</t>
  </si>
  <si>
    <t>Итого по Сосновоборскому ГО</t>
  </si>
  <si>
    <t xml:space="preserve">Итого                                                             </t>
  </si>
  <si>
    <t>Руководитель</t>
  </si>
  <si>
    <t>(подпись)</t>
  </si>
  <si>
    <t>(расшифровка подписи)</t>
  </si>
  <si>
    <t xml:space="preserve">Главный бухгалтер </t>
  </si>
  <si>
    <t xml:space="preserve">Исполнитель </t>
  </si>
  <si>
    <t>Лихошва А.А.</t>
  </si>
  <si>
    <t>Сертолово</t>
  </si>
  <si>
    <t>Приозерское г.п.</t>
  </si>
  <si>
    <t>Морозовское г.п.</t>
  </si>
  <si>
    <t>Советское г.п.</t>
  </si>
  <si>
    <t>Вырицкое г.п.</t>
  </si>
  <si>
    <t>Дружногорское г.п.</t>
  </si>
  <si>
    <t>Старопольское с.п.</t>
  </si>
  <si>
    <t>Вындиностровское с.п.</t>
  </si>
  <si>
    <t>Потанинское с.п.</t>
  </si>
  <si>
    <t>Романовское с.п.</t>
  </si>
  <si>
    <t>Елизаветинское с.п.</t>
  </si>
  <si>
    <t>Пудостьское с.п.</t>
  </si>
  <si>
    <t>Рождественское с.п.</t>
  </si>
  <si>
    <t>Котельское с.п.</t>
  </si>
  <si>
    <t>Аннинское с.п.</t>
  </si>
  <si>
    <t>Лесколовское с.п.</t>
  </si>
  <si>
    <t>Пудомягское сп</t>
  </si>
  <si>
    <t>Опольевское с.п.</t>
  </si>
  <si>
    <t>Усть-Лужское с.п.</t>
  </si>
  <si>
    <t>Фалилеевское с.п.</t>
  </si>
  <si>
    <t>Федоровское с.п.</t>
  </si>
  <si>
    <t>за 4 квартал 2011 года</t>
  </si>
  <si>
    <t>"19" января 2012 года</t>
  </si>
  <si>
    <t xml:space="preserve"> Волков Г.Л.</t>
  </si>
  <si>
    <t xml:space="preserve">     Бешарина Н.Л.</t>
  </si>
  <si>
    <t>Главный распорядитель бюджетных средств:</t>
  </si>
  <si>
    <t>Периодичность:</t>
  </si>
  <si>
    <t>Единица измерения:</t>
  </si>
  <si>
    <t>квартал</t>
  </si>
  <si>
    <t>М.П.</t>
  </si>
  <si>
    <t>руб.</t>
  </si>
  <si>
    <t xml:space="preserve">заработная плата </t>
  </si>
  <si>
    <t>начисления на оплату труда</t>
  </si>
  <si>
    <t>Глава администрации</t>
  </si>
  <si>
    <t>Остаток на начало отчетного периода</t>
  </si>
  <si>
    <t>Количество составленных административных протоколов об административных правонарушениях</t>
  </si>
  <si>
    <t>Остаток на конец отчетного периода</t>
  </si>
  <si>
    <t>за  _2_ квартал 2015 года</t>
  </si>
  <si>
    <t>Администрация Елизаветинского сельского поселения</t>
  </si>
  <si>
    <t>Администрация Елизаветинского сп</t>
  </si>
  <si>
    <t>И.Л.Смык</t>
  </si>
  <si>
    <t>Главный бухгалтер                                                         Е.А.Комаринен</t>
  </si>
  <si>
    <t>"   01 "    июя                       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</si>
</sst>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_ ;[Red]\-#,##0.0\ "/>
    <numFmt numFmtId="166" formatCode="0.0"/>
    <numFmt numFmtId="167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17" fillId="0" borderId="10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" fontId="17" fillId="0" borderId="11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16" fillId="0" borderId="10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1" fillId="0" borderId="14" xfId="0" applyFont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zoomScale="115" zoomScaleNormal="115" zoomScalePageLayoutView="0" workbookViewId="0" topLeftCell="A1">
      <selection activeCell="O107" sqref="O107"/>
    </sheetView>
  </sheetViews>
  <sheetFormatPr defaultColWidth="9.00390625" defaultRowHeight="12.75"/>
  <cols>
    <col min="1" max="1" width="6.875" style="0" customWidth="1"/>
    <col min="2" max="2" width="35.625" style="0" bestFit="1" customWidth="1"/>
    <col min="3" max="3" width="12.375" style="0" customWidth="1"/>
    <col min="4" max="4" width="10.875" style="0" customWidth="1"/>
    <col min="5" max="5" width="11.375" style="0" customWidth="1"/>
    <col min="6" max="6" width="10.00390625" style="0" bestFit="1" customWidth="1"/>
    <col min="7" max="8" width="10.125" style="0" bestFit="1" customWidth="1"/>
    <col min="13" max="15" width="10.125" style="0" bestFit="1" customWidth="1"/>
  </cols>
  <sheetData>
    <row r="1" spans="3:15" s="1" customFormat="1" ht="12.75">
      <c r="C1" s="82" t="s">
        <v>20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ht="15.75">
      <c r="C2" s="2"/>
    </row>
    <row r="3" spans="1:15" s="3" customFormat="1" ht="15.75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3" customFormat="1" ht="15.7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s="3" customFormat="1" ht="15.75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3:15" s="3" customFormat="1" ht="15.75">
      <c r="C6" s="83" t="s">
        <v>18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s="3" customFormat="1" ht="15.75">
      <c r="A7" s="83" t="s">
        <v>130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ht="15">
      <c r="C8" s="4"/>
    </row>
    <row r="9" spans="1:15" ht="12.75">
      <c r="A9" s="86" t="s">
        <v>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12.75">
      <c r="A10" s="86" t="s">
        <v>28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ht="12.75">
      <c r="C11" s="5"/>
    </row>
    <row r="12" ht="12.75">
      <c r="C12" s="6"/>
    </row>
    <row r="13" spans="1:15" ht="15.75">
      <c r="A13" s="85" t="s">
        <v>22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ht="15.75">
      <c r="A14" s="85" t="s">
        <v>15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15.75">
      <c r="A15" s="85" t="s">
        <v>16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ht="15.75">
      <c r="A16" s="85" t="s">
        <v>23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3:13" ht="12.75">
      <c r="C17" s="7" t="s">
        <v>3</v>
      </c>
      <c r="G17" t="s">
        <v>18</v>
      </c>
      <c r="H17" t="s">
        <v>18</v>
      </c>
      <c r="M17" t="s">
        <v>19</v>
      </c>
    </row>
    <row r="18" spans="1:17" ht="59.25" customHeight="1">
      <c r="A18" s="87" t="s">
        <v>17</v>
      </c>
      <c r="B18" s="88" t="s">
        <v>24</v>
      </c>
      <c r="C18" s="89" t="s">
        <v>25</v>
      </c>
      <c r="D18" s="89" t="s">
        <v>26</v>
      </c>
      <c r="E18" s="90" t="s">
        <v>4</v>
      </c>
      <c r="F18" s="90"/>
      <c r="G18" s="90" t="s">
        <v>5</v>
      </c>
      <c r="H18" s="90"/>
      <c r="I18" s="91" t="s">
        <v>27</v>
      </c>
      <c r="J18" s="91"/>
      <c r="K18" s="91"/>
      <c r="L18" s="91"/>
      <c r="M18" s="91"/>
      <c r="N18" s="91"/>
      <c r="O18" s="90" t="s">
        <v>6</v>
      </c>
      <c r="P18" s="15"/>
      <c r="Q18" s="14"/>
    </row>
    <row r="19" spans="1:17" ht="14.25" customHeight="1">
      <c r="A19" s="87"/>
      <c r="B19" s="88"/>
      <c r="C19" s="89"/>
      <c r="D19" s="89"/>
      <c r="E19" s="90"/>
      <c r="F19" s="90"/>
      <c r="G19" s="90"/>
      <c r="H19" s="90"/>
      <c r="I19" s="91"/>
      <c r="J19" s="91"/>
      <c r="K19" s="91"/>
      <c r="L19" s="91"/>
      <c r="M19" s="91"/>
      <c r="N19" s="91"/>
      <c r="O19" s="90"/>
      <c r="P19" s="15"/>
      <c r="Q19" s="14"/>
    </row>
    <row r="20" spans="1:17" ht="62.25">
      <c r="A20" s="87"/>
      <c r="B20" s="88"/>
      <c r="C20" s="89"/>
      <c r="D20" s="89"/>
      <c r="E20" s="11" t="s">
        <v>7</v>
      </c>
      <c r="F20" s="11" t="s">
        <v>8</v>
      </c>
      <c r="G20" s="11" t="s">
        <v>7</v>
      </c>
      <c r="H20" s="11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  <c r="O20" s="90"/>
      <c r="P20" s="15"/>
      <c r="Q20" s="14"/>
    </row>
    <row r="21" spans="1:17" ht="12.75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11</v>
      </c>
      <c r="J21" s="10">
        <v>12</v>
      </c>
      <c r="K21" s="10">
        <v>15</v>
      </c>
      <c r="L21" s="10">
        <v>16</v>
      </c>
      <c r="M21" s="10">
        <v>17</v>
      </c>
      <c r="N21" s="10">
        <v>18</v>
      </c>
      <c r="O21" s="13">
        <v>19</v>
      </c>
      <c r="P21" s="15"/>
      <c r="Q21" s="14"/>
    </row>
    <row r="22" spans="1:17" ht="12.75">
      <c r="A22" s="8">
        <v>1</v>
      </c>
      <c r="B22" s="31" t="s">
        <v>29</v>
      </c>
      <c r="C22" s="47">
        <v>1</v>
      </c>
      <c r="D22" s="48"/>
      <c r="E22" s="34">
        <v>10000</v>
      </c>
      <c r="F22" s="34">
        <v>0</v>
      </c>
      <c r="G22" s="34">
        <f>2438.1+7561.9</f>
        <v>10000</v>
      </c>
      <c r="H22" s="16">
        <f>SUM(I22:N22)</f>
        <v>7561.9</v>
      </c>
      <c r="I22" s="16">
        <v>1561.9</v>
      </c>
      <c r="J22" s="16">
        <v>0</v>
      </c>
      <c r="K22" s="16">
        <v>0</v>
      </c>
      <c r="L22" s="16">
        <v>0</v>
      </c>
      <c r="M22" s="16">
        <v>0</v>
      </c>
      <c r="N22" s="16">
        <v>6000</v>
      </c>
      <c r="O22" s="17">
        <f>E22-G22</f>
        <v>0</v>
      </c>
      <c r="P22" s="15"/>
      <c r="Q22" s="14"/>
    </row>
    <row r="23" spans="1:17" ht="12.75">
      <c r="A23" s="8">
        <v>2</v>
      </c>
      <c r="B23" s="31" t="s">
        <v>30</v>
      </c>
      <c r="C23" s="47">
        <v>1</v>
      </c>
      <c r="D23" s="48"/>
      <c r="E23" s="34">
        <v>10000</v>
      </c>
      <c r="F23" s="34">
        <v>0</v>
      </c>
      <c r="G23" s="34">
        <f>6486.95+3513.05</f>
        <v>10000</v>
      </c>
      <c r="H23" s="16">
        <f>SUM(I23:N23)</f>
        <v>3513.05</v>
      </c>
      <c r="I23" s="16">
        <v>1460.4</v>
      </c>
      <c r="J23" s="16">
        <v>0</v>
      </c>
      <c r="K23" s="16">
        <v>0</v>
      </c>
      <c r="L23" s="16">
        <v>0</v>
      </c>
      <c r="M23" s="16">
        <v>0</v>
      </c>
      <c r="N23" s="16">
        <v>2052.65</v>
      </c>
      <c r="O23" s="17">
        <f aca="true" t="shared" si="0" ref="O23:O35">E23-G23</f>
        <v>0</v>
      </c>
      <c r="P23" s="15"/>
      <c r="Q23" s="14"/>
    </row>
    <row r="24" spans="1:17" ht="12.75">
      <c r="A24" s="8">
        <v>3</v>
      </c>
      <c r="B24" s="31" t="s">
        <v>31</v>
      </c>
      <c r="C24" s="47">
        <v>1</v>
      </c>
      <c r="D24" s="48"/>
      <c r="E24" s="34">
        <v>10000</v>
      </c>
      <c r="F24" s="34">
        <v>0</v>
      </c>
      <c r="G24" s="34">
        <v>10000</v>
      </c>
      <c r="H24" s="16">
        <f>SUM(I24:N24)</f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f t="shared" si="0"/>
        <v>0</v>
      </c>
      <c r="P24" s="15"/>
      <c r="Q24" s="14"/>
    </row>
    <row r="25" spans="1:17" ht="14.25">
      <c r="A25" s="8">
        <v>4</v>
      </c>
      <c r="B25" s="9" t="s">
        <v>32</v>
      </c>
      <c r="C25" s="49">
        <f>SUM(C22:C24)</f>
        <v>3</v>
      </c>
      <c r="D25" s="48"/>
      <c r="E25" s="36">
        <f aca="true" t="shared" si="1" ref="E25:N25">SUM(E22:E24)</f>
        <v>30000</v>
      </c>
      <c r="F25" s="36">
        <f t="shared" si="1"/>
        <v>0</v>
      </c>
      <c r="G25" s="36">
        <f t="shared" si="1"/>
        <v>30000</v>
      </c>
      <c r="H25" s="18">
        <f t="shared" si="1"/>
        <v>11074.95</v>
      </c>
      <c r="I25" s="18">
        <f t="shared" si="1"/>
        <v>3022.3</v>
      </c>
      <c r="J25" s="18">
        <f t="shared" si="1"/>
        <v>0</v>
      </c>
      <c r="K25" s="18">
        <f t="shared" si="1"/>
        <v>0</v>
      </c>
      <c r="L25" s="18">
        <f t="shared" si="1"/>
        <v>0</v>
      </c>
      <c r="M25" s="18">
        <f t="shared" si="1"/>
        <v>0</v>
      </c>
      <c r="N25" s="18">
        <f t="shared" si="1"/>
        <v>8052.65</v>
      </c>
      <c r="O25" s="19">
        <f>E25-G25</f>
        <v>0</v>
      </c>
      <c r="P25" s="15"/>
      <c r="Q25" s="14"/>
    </row>
    <row r="26" spans="1:17" ht="12.75">
      <c r="A26" s="8">
        <v>5</v>
      </c>
      <c r="B26" s="31" t="s">
        <v>33</v>
      </c>
      <c r="C26" s="47">
        <v>1</v>
      </c>
      <c r="D26" s="48"/>
      <c r="E26" s="34">
        <v>10000</v>
      </c>
      <c r="F26" s="34">
        <v>0</v>
      </c>
      <c r="G26" s="34">
        <f>2000+5430+2570</f>
        <v>10000</v>
      </c>
      <c r="H26" s="16">
        <f>SUM(I26:N26)</f>
        <v>2570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2570</v>
      </c>
      <c r="O26" s="17">
        <f t="shared" si="0"/>
        <v>0</v>
      </c>
      <c r="P26" s="15"/>
      <c r="Q26" s="14"/>
    </row>
    <row r="27" spans="1:17" ht="12.75">
      <c r="A27" s="8">
        <v>6</v>
      </c>
      <c r="B27" s="31" t="s">
        <v>34</v>
      </c>
      <c r="C27" s="47">
        <v>1</v>
      </c>
      <c r="D27" s="48"/>
      <c r="E27" s="34">
        <v>10000</v>
      </c>
      <c r="F27" s="34">
        <v>0</v>
      </c>
      <c r="G27" s="34">
        <f>6750.98+3249.02</f>
        <v>10000</v>
      </c>
      <c r="H27" s="16">
        <f>SUM(I27:N27)</f>
        <v>3249.02</v>
      </c>
      <c r="I27" s="16">
        <v>500.11</v>
      </c>
      <c r="J27" s="16">
        <v>0</v>
      </c>
      <c r="K27" s="16">
        <v>0</v>
      </c>
      <c r="L27" s="16">
        <v>0</v>
      </c>
      <c r="M27" s="16">
        <v>0</v>
      </c>
      <c r="N27" s="16">
        <v>2748.91</v>
      </c>
      <c r="O27" s="17">
        <f t="shared" si="0"/>
        <v>0</v>
      </c>
      <c r="P27" s="15"/>
      <c r="Q27" s="14"/>
    </row>
    <row r="28" spans="1:17" ht="14.25">
      <c r="A28" s="8">
        <v>7</v>
      </c>
      <c r="B28" s="9" t="s">
        <v>35</v>
      </c>
      <c r="C28" s="49">
        <f>SUM(C26:C27)</f>
        <v>2</v>
      </c>
      <c r="D28" s="45"/>
      <c r="E28" s="36">
        <f aca="true" t="shared" si="2" ref="E28:M28">SUM(E26:E27)</f>
        <v>20000</v>
      </c>
      <c r="F28" s="36">
        <f t="shared" si="2"/>
        <v>0</v>
      </c>
      <c r="G28" s="36">
        <f t="shared" si="2"/>
        <v>20000</v>
      </c>
      <c r="H28" s="18">
        <f>SUM(H26:H27)</f>
        <v>5819.02</v>
      </c>
      <c r="I28" s="18">
        <f>SUM(I26:I27)</f>
        <v>500.11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>SUM(N26:N27)</f>
        <v>5318.91</v>
      </c>
      <c r="O28" s="19">
        <f t="shared" si="0"/>
        <v>0</v>
      </c>
      <c r="P28" s="15"/>
      <c r="Q28" s="14"/>
    </row>
    <row r="29" spans="1:17" ht="12.75">
      <c r="A29" s="8">
        <v>8</v>
      </c>
      <c r="B29" s="31" t="s">
        <v>36</v>
      </c>
      <c r="C29" s="47">
        <v>1</v>
      </c>
      <c r="D29" s="48"/>
      <c r="E29" s="34">
        <v>10000</v>
      </c>
      <c r="F29" s="34">
        <v>0</v>
      </c>
      <c r="G29" s="34">
        <v>10000</v>
      </c>
      <c r="H29" s="16">
        <f>SUM(I29:N29)</f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>
        <f t="shared" si="0"/>
        <v>0</v>
      </c>
      <c r="P29" s="15"/>
      <c r="Q29" s="14"/>
    </row>
    <row r="30" spans="1:17" ht="12.75">
      <c r="A30" s="8">
        <v>9</v>
      </c>
      <c r="B30" s="31" t="s">
        <v>37</v>
      </c>
      <c r="C30" s="47">
        <v>1</v>
      </c>
      <c r="D30" s="48"/>
      <c r="E30" s="34">
        <v>10000</v>
      </c>
      <c r="F30" s="34">
        <v>0</v>
      </c>
      <c r="G30" s="34">
        <f>3259.09+1526.2+5214.71</f>
        <v>10000</v>
      </c>
      <c r="H30" s="16">
        <f>SUM(I30:N30)</f>
        <v>5214.71</v>
      </c>
      <c r="I30" s="16">
        <v>2647.02</v>
      </c>
      <c r="J30" s="16">
        <v>0</v>
      </c>
      <c r="K30" s="16">
        <v>5.88</v>
      </c>
      <c r="L30" s="16">
        <v>0</v>
      </c>
      <c r="M30" s="16">
        <v>464.87</v>
      </c>
      <c r="N30" s="16">
        <v>2096.94</v>
      </c>
      <c r="O30" s="17">
        <f t="shared" si="0"/>
        <v>0</v>
      </c>
      <c r="P30" s="15"/>
      <c r="Q30" s="14"/>
    </row>
    <row r="31" spans="1:17" ht="12.75">
      <c r="A31" s="8">
        <v>10</v>
      </c>
      <c r="B31" s="31" t="s">
        <v>38</v>
      </c>
      <c r="C31" s="47">
        <v>1</v>
      </c>
      <c r="D31" s="48"/>
      <c r="E31" s="34">
        <v>10000</v>
      </c>
      <c r="F31" s="34">
        <v>0</v>
      </c>
      <c r="G31" s="34">
        <f>2600+500+6900</f>
        <v>10000</v>
      </c>
      <c r="H31" s="16">
        <f>SUM(I31:N31)</f>
        <v>6900</v>
      </c>
      <c r="I31" s="16">
        <v>500</v>
      </c>
      <c r="J31" s="16">
        <v>0</v>
      </c>
      <c r="K31" s="16">
        <v>0</v>
      </c>
      <c r="L31" s="16">
        <v>0</v>
      </c>
      <c r="M31" s="16">
        <v>4260.47</v>
      </c>
      <c r="N31" s="16">
        <v>2139.53</v>
      </c>
      <c r="O31" s="17">
        <f t="shared" si="0"/>
        <v>0</v>
      </c>
      <c r="P31" s="15"/>
      <c r="Q31" s="14"/>
    </row>
    <row r="32" spans="1:17" ht="12.75">
      <c r="A32" s="8">
        <v>11</v>
      </c>
      <c r="B32" s="31" t="s">
        <v>39</v>
      </c>
      <c r="C32" s="47">
        <v>1</v>
      </c>
      <c r="D32" s="48"/>
      <c r="E32" s="34">
        <v>10000</v>
      </c>
      <c r="F32" s="34">
        <v>0</v>
      </c>
      <c r="G32" s="34">
        <v>10000</v>
      </c>
      <c r="H32" s="16">
        <f>SUM(I32:N32)</f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/>
      <c r="O32" s="17">
        <f t="shared" si="0"/>
        <v>0</v>
      </c>
      <c r="P32" s="15"/>
      <c r="Q32" s="14"/>
    </row>
    <row r="33" spans="1:17" ht="12.75">
      <c r="A33" s="8">
        <v>12</v>
      </c>
      <c r="B33" s="31" t="s">
        <v>116</v>
      </c>
      <c r="C33" s="47">
        <v>1</v>
      </c>
      <c r="D33" s="48"/>
      <c r="E33" s="34">
        <v>10000</v>
      </c>
      <c r="F33" s="34">
        <v>0</v>
      </c>
      <c r="G33" s="34">
        <v>10000</v>
      </c>
      <c r="H33" s="16">
        <v>10000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10000</v>
      </c>
      <c r="O33" s="17">
        <v>0</v>
      </c>
      <c r="P33" s="15"/>
      <c r="Q33" s="14"/>
    </row>
    <row r="34" spans="1:17" ht="12.75">
      <c r="A34" s="8">
        <v>13</v>
      </c>
      <c r="B34" s="31" t="s">
        <v>117</v>
      </c>
      <c r="C34" s="47">
        <v>1</v>
      </c>
      <c r="D34" s="48"/>
      <c r="E34" s="34">
        <v>10000</v>
      </c>
      <c r="F34" s="34">
        <v>0</v>
      </c>
      <c r="G34" s="34">
        <v>10000</v>
      </c>
      <c r="H34" s="16">
        <f>I34+N34</f>
        <v>10000</v>
      </c>
      <c r="I34" s="16">
        <v>150</v>
      </c>
      <c r="J34" s="16">
        <v>0</v>
      </c>
      <c r="K34" s="16">
        <v>0</v>
      </c>
      <c r="L34" s="16">
        <v>0</v>
      </c>
      <c r="M34" s="16">
        <v>0</v>
      </c>
      <c r="N34" s="16">
        <v>9850</v>
      </c>
      <c r="O34" s="17">
        <v>0</v>
      </c>
      <c r="P34" s="15"/>
      <c r="Q34" s="14"/>
    </row>
    <row r="35" spans="1:17" ht="14.25">
      <c r="A35" s="8">
        <v>14</v>
      </c>
      <c r="B35" s="9" t="s">
        <v>40</v>
      </c>
      <c r="C35" s="49">
        <f>SUM(C29:C34)</f>
        <v>6</v>
      </c>
      <c r="D35" s="48"/>
      <c r="E35" s="36">
        <f aca="true" t="shared" si="3" ref="E35:N35">SUM(E29:E34)</f>
        <v>60000</v>
      </c>
      <c r="F35" s="36">
        <f t="shared" si="3"/>
        <v>0</v>
      </c>
      <c r="G35" s="36">
        <f t="shared" si="3"/>
        <v>60000</v>
      </c>
      <c r="H35" s="18">
        <f t="shared" si="3"/>
        <v>32114.71</v>
      </c>
      <c r="I35" s="18">
        <f t="shared" si="3"/>
        <v>3297.02</v>
      </c>
      <c r="J35" s="18">
        <f t="shared" si="3"/>
        <v>0</v>
      </c>
      <c r="K35" s="18">
        <f t="shared" si="3"/>
        <v>5.88</v>
      </c>
      <c r="L35" s="18">
        <f t="shared" si="3"/>
        <v>0</v>
      </c>
      <c r="M35" s="18">
        <f t="shared" si="3"/>
        <v>4725.34</v>
      </c>
      <c r="N35" s="18">
        <f t="shared" si="3"/>
        <v>24086.47</v>
      </c>
      <c r="O35" s="19">
        <f t="shared" si="0"/>
        <v>0</v>
      </c>
      <c r="P35" s="15"/>
      <c r="Q35" s="14"/>
    </row>
    <row r="36" spans="1:17" ht="12.75">
      <c r="A36" s="8">
        <v>15</v>
      </c>
      <c r="B36" s="31" t="s">
        <v>41</v>
      </c>
      <c r="C36" s="47">
        <v>1</v>
      </c>
      <c r="D36" s="48"/>
      <c r="E36" s="34">
        <v>10000</v>
      </c>
      <c r="F36" s="34">
        <v>0</v>
      </c>
      <c r="G36" s="34">
        <f>5950+4050</f>
        <v>10000</v>
      </c>
      <c r="H36" s="16">
        <f aca="true" t="shared" si="4" ref="H36:H41">SUM(I36:N36)</f>
        <v>4050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4050</v>
      </c>
      <c r="O36" s="17">
        <f>E36-G36</f>
        <v>0</v>
      </c>
      <c r="P36" s="15"/>
      <c r="Q36" s="14"/>
    </row>
    <row r="37" spans="1:17" ht="12.75">
      <c r="A37" s="8">
        <v>16</v>
      </c>
      <c r="B37" s="31" t="s">
        <v>109</v>
      </c>
      <c r="C37" s="47">
        <v>1</v>
      </c>
      <c r="D37" s="48"/>
      <c r="E37" s="34">
        <v>10000</v>
      </c>
      <c r="F37" s="34">
        <v>0</v>
      </c>
      <c r="G37" s="34">
        <v>10000</v>
      </c>
      <c r="H37" s="16">
        <f t="shared" si="4"/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>
        <f>E37-G37</f>
        <v>0</v>
      </c>
      <c r="P37" s="15"/>
      <c r="Q37" s="14"/>
    </row>
    <row r="38" spans="1:17" ht="12.75">
      <c r="A38" s="8">
        <v>17</v>
      </c>
      <c r="B38" s="31" t="s">
        <v>111</v>
      </c>
      <c r="C38" s="47">
        <v>1</v>
      </c>
      <c r="D38" s="48"/>
      <c r="E38" s="34">
        <v>10000</v>
      </c>
      <c r="F38" s="34">
        <v>0</v>
      </c>
      <c r="G38" s="34">
        <v>10000</v>
      </c>
      <c r="H38" s="16">
        <f t="shared" si="4"/>
        <v>10000</v>
      </c>
      <c r="I38" s="16">
        <v>0</v>
      </c>
      <c r="J38" s="16">
        <v>0</v>
      </c>
      <c r="K38" s="16">
        <v>0</v>
      </c>
      <c r="L38" s="16">
        <v>0</v>
      </c>
      <c r="M38" s="16">
        <v>8645.3</v>
      </c>
      <c r="N38" s="16">
        <v>1354.7</v>
      </c>
      <c r="O38" s="17">
        <v>0</v>
      </c>
      <c r="P38" s="15"/>
      <c r="Q38" s="14"/>
    </row>
    <row r="39" spans="1:17" ht="12.75">
      <c r="A39" s="8">
        <v>18</v>
      </c>
      <c r="B39" s="31" t="s">
        <v>42</v>
      </c>
      <c r="C39" s="47">
        <v>1</v>
      </c>
      <c r="D39" s="48"/>
      <c r="E39" s="34">
        <v>10000</v>
      </c>
      <c r="F39" s="34">
        <v>0</v>
      </c>
      <c r="G39" s="34">
        <v>10000</v>
      </c>
      <c r="H39" s="16">
        <f t="shared" si="4"/>
        <v>10000</v>
      </c>
      <c r="I39" s="16">
        <v>10000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>
        <f>E39-G39</f>
        <v>0</v>
      </c>
      <c r="P39" s="15"/>
      <c r="Q39" s="14"/>
    </row>
    <row r="40" spans="1:17" ht="12.75">
      <c r="A40" s="8">
        <v>19</v>
      </c>
      <c r="B40" s="31" t="s">
        <v>118</v>
      </c>
      <c r="C40" s="47">
        <v>1</v>
      </c>
      <c r="D40" s="48"/>
      <c r="E40" s="34">
        <v>10000</v>
      </c>
      <c r="F40" s="34">
        <v>0</v>
      </c>
      <c r="G40" s="34">
        <v>10000</v>
      </c>
      <c r="H40" s="16">
        <f t="shared" si="4"/>
        <v>10000</v>
      </c>
      <c r="I40" s="16">
        <v>0</v>
      </c>
      <c r="J40" s="16">
        <v>0</v>
      </c>
      <c r="K40" s="16">
        <v>0</v>
      </c>
      <c r="L40" s="16">
        <v>0</v>
      </c>
      <c r="M40" s="16">
        <v>7936.5</v>
      </c>
      <c r="N40" s="16">
        <v>2063.5</v>
      </c>
      <c r="O40" s="17">
        <f>E40-G40</f>
        <v>0</v>
      </c>
      <c r="P40" s="15"/>
      <c r="Q40" s="14"/>
    </row>
    <row r="41" spans="1:17" ht="12.75">
      <c r="A41" s="8">
        <v>20</v>
      </c>
      <c r="B41" s="31" t="s">
        <v>124</v>
      </c>
      <c r="C41" s="47">
        <v>1</v>
      </c>
      <c r="D41" s="48"/>
      <c r="E41" s="34">
        <v>10000</v>
      </c>
      <c r="F41" s="34">
        <v>10000</v>
      </c>
      <c r="G41" s="34">
        <v>10000</v>
      </c>
      <c r="H41" s="16">
        <f t="shared" si="4"/>
        <v>10000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10000</v>
      </c>
      <c r="O41" s="17">
        <f>E41-G41</f>
        <v>0</v>
      </c>
      <c r="P41" s="15"/>
      <c r="Q41" s="14"/>
    </row>
    <row r="42" spans="1:17" ht="14.25">
      <c r="A42" s="8">
        <v>21</v>
      </c>
      <c r="B42" s="9" t="s">
        <v>43</v>
      </c>
      <c r="C42" s="49">
        <f>SUM(C36:C41)</f>
        <v>6</v>
      </c>
      <c r="D42" s="48"/>
      <c r="E42" s="36">
        <f>SUM(E36:E41)</f>
        <v>60000</v>
      </c>
      <c r="F42" s="36">
        <f>SUM(F36:F41)</f>
        <v>10000</v>
      </c>
      <c r="G42" s="36">
        <f>SUM(G36:G41)</f>
        <v>60000</v>
      </c>
      <c r="H42" s="18">
        <f>SUM(H36:H41)</f>
        <v>44050</v>
      </c>
      <c r="I42" s="18">
        <f>SUM(I36:I41)</f>
        <v>10000</v>
      </c>
      <c r="J42" s="18">
        <f>SUM(J36:J40)</f>
        <v>0</v>
      </c>
      <c r="K42" s="18">
        <f>SUM(K36:K40)</f>
        <v>0</v>
      </c>
      <c r="L42" s="18">
        <f>SUM(L36:L40)</f>
        <v>0</v>
      </c>
      <c r="M42" s="18">
        <f>SUM(M36:M41)</f>
        <v>16581.8</v>
      </c>
      <c r="N42" s="18">
        <f>SUM(N36:N41)</f>
        <v>17468.2</v>
      </c>
      <c r="O42" s="18">
        <f>SUM(O36:O39)</f>
        <v>0</v>
      </c>
      <c r="P42" s="15"/>
      <c r="Q42" s="14"/>
    </row>
    <row r="43" spans="1:17" ht="12.75">
      <c r="A43" s="8">
        <v>22</v>
      </c>
      <c r="B43" s="31" t="s">
        <v>44</v>
      </c>
      <c r="C43" s="47">
        <v>1</v>
      </c>
      <c r="D43" s="48"/>
      <c r="E43" s="34">
        <v>10000</v>
      </c>
      <c r="F43" s="34">
        <v>0</v>
      </c>
      <c r="G43" s="34">
        <f>5000+5000</f>
        <v>10000</v>
      </c>
      <c r="H43" s="16">
        <f>SUM(I43:N43)</f>
        <v>5000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5000</v>
      </c>
      <c r="O43" s="17">
        <f>E43-G43</f>
        <v>0</v>
      </c>
      <c r="P43" s="15"/>
      <c r="Q43" s="14"/>
    </row>
    <row r="44" spans="1:17" ht="12.75">
      <c r="A44" s="8">
        <v>23</v>
      </c>
      <c r="B44" s="31" t="s">
        <v>45</v>
      </c>
      <c r="C44" s="47">
        <v>1</v>
      </c>
      <c r="D44" s="48"/>
      <c r="E44" s="34">
        <v>10000</v>
      </c>
      <c r="F44" s="34">
        <v>0</v>
      </c>
      <c r="G44" s="34">
        <f>1977.8+8022.2</f>
        <v>10000</v>
      </c>
      <c r="H44" s="16">
        <f>SUM(I44:N44)</f>
        <v>8022.2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8022.2</v>
      </c>
      <c r="O44" s="17">
        <f>E44-G44</f>
        <v>0</v>
      </c>
      <c r="P44" s="15"/>
      <c r="Q44" s="14"/>
    </row>
    <row r="45" spans="1:17" ht="12.75">
      <c r="A45" s="8">
        <v>24</v>
      </c>
      <c r="B45" s="31" t="s">
        <v>46</v>
      </c>
      <c r="C45" s="47">
        <v>1</v>
      </c>
      <c r="D45" s="48"/>
      <c r="E45" s="34">
        <v>10000</v>
      </c>
      <c r="F45" s="34">
        <v>0</v>
      </c>
      <c r="G45" s="34">
        <f>83+39.45+390.4+9487.15</f>
        <v>10000</v>
      </c>
      <c r="H45" s="16">
        <f>SUM(I45:N45)</f>
        <v>9487.15</v>
      </c>
      <c r="I45" s="16">
        <v>4487.15</v>
      </c>
      <c r="J45" s="16">
        <v>0</v>
      </c>
      <c r="K45" s="16">
        <v>0</v>
      </c>
      <c r="L45" s="16">
        <v>0</v>
      </c>
      <c r="M45" s="16">
        <v>0</v>
      </c>
      <c r="N45" s="16">
        <v>5000</v>
      </c>
      <c r="O45" s="17">
        <f>E45-G45</f>
        <v>0</v>
      </c>
      <c r="P45" s="15"/>
      <c r="Q45" s="14"/>
    </row>
    <row r="46" spans="1:17" ht="12.75">
      <c r="A46" s="8">
        <v>25</v>
      </c>
      <c r="B46" s="31" t="s">
        <v>112</v>
      </c>
      <c r="C46" s="47">
        <v>1</v>
      </c>
      <c r="D46" s="48"/>
      <c r="E46" s="34">
        <v>10000</v>
      </c>
      <c r="F46" s="34">
        <v>0</v>
      </c>
      <c r="G46" s="34">
        <v>10000</v>
      </c>
      <c r="H46" s="16">
        <v>10000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10000</v>
      </c>
      <c r="O46" s="17">
        <f>E46-G46</f>
        <v>0</v>
      </c>
      <c r="P46" s="15"/>
      <c r="Q46" s="14"/>
    </row>
    <row r="47" spans="1:17" ht="14.25">
      <c r="A47" s="8">
        <v>26</v>
      </c>
      <c r="B47" s="9" t="s">
        <v>47</v>
      </c>
      <c r="C47" s="49">
        <f>SUM(C43:C46)</f>
        <v>4</v>
      </c>
      <c r="D47" s="45"/>
      <c r="E47" s="36">
        <f aca="true" t="shared" si="5" ref="E47:J47">SUM(E43:E46)</f>
        <v>40000</v>
      </c>
      <c r="F47" s="36">
        <f t="shared" si="5"/>
        <v>0</v>
      </c>
      <c r="G47" s="36">
        <f t="shared" si="5"/>
        <v>40000</v>
      </c>
      <c r="H47" s="18">
        <f>SUM(H43:H46)</f>
        <v>32509.35</v>
      </c>
      <c r="I47" s="18">
        <f>SUM(I43:I46)</f>
        <v>4487.15</v>
      </c>
      <c r="J47" s="18">
        <f t="shared" si="5"/>
        <v>0</v>
      </c>
      <c r="K47" s="18">
        <f>SUM(K43:K45)</f>
        <v>0</v>
      </c>
      <c r="L47" s="18">
        <f>SUM(L43:L45)</f>
        <v>0</v>
      </c>
      <c r="M47" s="18">
        <f>SUM(M43:M45)</f>
        <v>0</v>
      </c>
      <c r="N47" s="18">
        <f>SUM(N43:N46)</f>
        <v>28022.2</v>
      </c>
      <c r="O47" s="18">
        <f>SUM(O43:O45)</f>
        <v>0</v>
      </c>
      <c r="P47" s="15"/>
      <c r="Q47" s="14"/>
    </row>
    <row r="48" spans="1:17" ht="12.75">
      <c r="A48" s="8">
        <v>27</v>
      </c>
      <c r="B48" s="31" t="s">
        <v>48</v>
      </c>
      <c r="C48" s="47">
        <v>1</v>
      </c>
      <c r="D48" s="48"/>
      <c r="E48" s="34">
        <v>10000</v>
      </c>
      <c r="F48" s="34">
        <v>0</v>
      </c>
      <c r="G48" s="34">
        <f>1000+2000+7000</f>
        <v>10000</v>
      </c>
      <c r="H48" s="16">
        <f>SUM(I48:N48)</f>
        <v>7000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7000</v>
      </c>
      <c r="O48" s="17">
        <f aca="true" t="shared" si="6" ref="O48:O57">E48-G48</f>
        <v>0</v>
      </c>
      <c r="P48" s="15"/>
      <c r="Q48" s="14"/>
    </row>
    <row r="49" spans="1:17" ht="12.75">
      <c r="A49" s="8">
        <v>28</v>
      </c>
      <c r="B49" s="31" t="s">
        <v>49</v>
      </c>
      <c r="C49" s="47">
        <v>1</v>
      </c>
      <c r="D49" s="48"/>
      <c r="E49" s="34">
        <v>10000</v>
      </c>
      <c r="F49" s="34">
        <v>0</v>
      </c>
      <c r="G49" s="34">
        <f>6095+3905</f>
        <v>10000</v>
      </c>
      <c r="H49" s="16">
        <f>SUM(I49:N49)</f>
        <v>3905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3905</v>
      </c>
      <c r="O49" s="17">
        <f t="shared" si="6"/>
        <v>0</v>
      </c>
      <c r="P49" s="15"/>
      <c r="Q49" s="14"/>
    </row>
    <row r="50" spans="1:17" ht="12.75">
      <c r="A50" s="8">
        <v>29</v>
      </c>
      <c r="B50" s="31" t="s">
        <v>50</v>
      </c>
      <c r="C50" s="47">
        <v>1</v>
      </c>
      <c r="D50" s="48"/>
      <c r="E50" s="34">
        <v>10000</v>
      </c>
      <c r="F50" s="34">
        <v>0</v>
      </c>
      <c r="G50" s="34">
        <f>500+500+4526.89+4473.11</f>
        <v>10000</v>
      </c>
      <c r="H50" s="16">
        <f>SUM(I50:N50)</f>
        <v>4473.11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4473.11</v>
      </c>
      <c r="O50" s="17">
        <f t="shared" si="6"/>
        <v>0</v>
      </c>
      <c r="P50" s="15"/>
      <c r="Q50" s="14"/>
    </row>
    <row r="51" spans="1:17" ht="12.75">
      <c r="A51" s="8">
        <v>30</v>
      </c>
      <c r="B51" s="31" t="s">
        <v>113</v>
      </c>
      <c r="C51" s="47">
        <v>1</v>
      </c>
      <c r="D51" s="48"/>
      <c r="E51" s="34">
        <v>10000</v>
      </c>
      <c r="F51" s="34">
        <v>0</v>
      </c>
      <c r="G51" s="34">
        <v>10000</v>
      </c>
      <c r="H51" s="16">
        <v>10000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10000</v>
      </c>
      <c r="O51" s="17">
        <f t="shared" si="6"/>
        <v>0</v>
      </c>
      <c r="P51" s="15"/>
      <c r="Q51" s="14"/>
    </row>
    <row r="52" spans="1:17" ht="12.75">
      <c r="A52" s="8">
        <v>31</v>
      </c>
      <c r="B52" s="31" t="s">
        <v>114</v>
      </c>
      <c r="C52" s="47">
        <v>1</v>
      </c>
      <c r="D52" s="48"/>
      <c r="E52" s="34">
        <v>10000</v>
      </c>
      <c r="F52" s="34">
        <v>0</v>
      </c>
      <c r="G52" s="34">
        <v>10000</v>
      </c>
      <c r="H52" s="16">
        <v>10000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10000</v>
      </c>
      <c r="O52" s="17">
        <f t="shared" si="6"/>
        <v>0</v>
      </c>
      <c r="P52" s="15"/>
      <c r="Q52" s="14"/>
    </row>
    <row r="53" spans="1:17" ht="12.75">
      <c r="A53" s="8">
        <v>32</v>
      </c>
      <c r="B53" s="31" t="s">
        <v>119</v>
      </c>
      <c r="C53" s="47">
        <v>1</v>
      </c>
      <c r="D53" s="48"/>
      <c r="E53" s="34">
        <v>10000</v>
      </c>
      <c r="F53" s="34">
        <v>0</v>
      </c>
      <c r="G53" s="34">
        <v>10000</v>
      </c>
      <c r="H53" s="16">
        <v>10000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10000</v>
      </c>
      <c r="O53" s="17">
        <f t="shared" si="6"/>
        <v>0</v>
      </c>
      <c r="P53" s="15"/>
      <c r="Q53" s="14"/>
    </row>
    <row r="54" spans="1:17" ht="12.75">
      <c r="A54" s="8">
        <v>33</v>
      </c>
      <c r="B54" s="31" t="s">
        <v>120</v>
      </c>
      <c r="C54" s="47">
        <v>1</v>
      </c>
      <c r="D54" s="48"/>
      <c r="E54" s="34">
        <v>10000</v>
      </c>
      <c r="F54" s="34">
        <v>0</v>
      </c>
      <c r="G54" s="34">
        <v>10000</v>
      </c>
      <c r="H54" s="16">
        <v>10000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10000</v>
      </c>
      <c r="O54" s="17">
        <f t="shared" si="6"/>
        <v>0</v>
      </c>
      <c r="P54" s="15"/>
      <c r="Q54" s="14"/>
    </row>
    <row r="55" spans="1:17" ht="12.75">
      <c r="A55" s="8">
        <v>34</v>
      </c>
      <c r="B55" s="31" t="s">
        <v>121</v>
      </c>
      <c r="C55" s="47">
        <v>1</v>
      </c>
      <c r="D55" s="48"/>
      <c r="E55" s="34">
        <v>10000</v>
      </c>
      <c r="F55" s="34">
        <v>0</v>
      </c>
      <c r="G55" s="34">
        <v>10000</v>
      </c>
      <c r="H55" s="16">
        <v>10000</v>
      </c>
      <c r="I55" s="16">
        <v>3000</v>
      </c>
      <c r="J55" s="16">
        <v>0</v>
      </c>
      <c r="K55" s="16">
        <v>0</v>
      </c>
      <c r="L55" s="16">
        <v>0</v>
      </c>
      <c r="M55" s="16">
        <v>0</v>
      </c>
      <c r="N55" s="16">
        <v>7000</v>
      </c>
      <c r="O55" s="17">
        <f t="shared" si="6"/>
        <v>0</v>
      </c>
      <c r="P55" s="15"/>
      <c r="Q55" s="14"/>
    </row>
    <row r="56" spans="1:17" ht="12.75">
      <c r="A56" s="8">
        <v>35</v>
      </c>
      <c r="B56" s="31" t="s">
        <v>51</v>
      </c>
      <c r="C56" s="47">
        <v>1</v>
      </c>
      <c r="D56" s="48"/>
      <c r="E56" s="34">
        <v>10000</v>
      </c>
      <c r="F56" s="34">
        <v>0</v>
      </c>
      <c r="G56" s="34">
        <f>5794.45+4205.55</f>
        <v>10000</v>
      </c>
      <c r="H56" s="16">
        <f>SUM(I56:N56)</f>
        <v>4205.55</v>
      </c>
      <c r="I56" s="16">
        <v>4205.55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7">
        <f t="shared" si="6"/>
        <v>0</v>
      </c>
      <c r="P56" s="15"/>
      <c r="Q56" s="14"/>
    </row>
    <row r="57" spans="1:17" ht="12.75">
      <c r="A57" s="8">
        <v>36</v>
      </c>
      <c r="B57" s="31" t="s">
        <v>125</v>
      </c>
      <c r="C57" s="47">
        <v>1</v>
      </c>
      <c r="D57" s="48"/>
      <c r="E57" s="34">
        <v>10000</v>
      </c>
      <c r="F57" s="34">
        <v>10000</v>
      </c>
      <c r="G57" s="34">
        <v>10000</v>
      </c>
      <c r="H57" s="16">
        <f>SUM(I57:N57)</f>
        <v>10000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10000</v>
      </c>
      <c r="O57" s="17">
        <f t="shared" si="6"/>
        <v>0</v>
      </c>
      <c r="P57" s="15"/>
      <c r="Q57" s="14"/>
    </row>
    <row r="58" spans="1:17" ht="14.25">
      <c r="A58" s="8">
        <v>37</v>
      </c>
      <c r="B58" s="9" t="s">
        <v>52</v>
      </c>
      <c r="C58" s="49">
        <f>SUM(C48:C57)</f>
        <v>10</v>
      </c>
      <c r="D58" s="45"/>
      <c r="E58" s="36">
        <f>SUM(E48:E57)</f>
        <v>100000</v>
      </c>
      <c r="F58" s="36">
        <f>SUM(F48:F57)</f>
        <v>10000</v>
      </c>
      <c r="G58" s="36">
        <f>SUM(G48:G57)</f>
        <v>100000</v>
      </c>
      <c r="H58" s="18">
        <f>SUM(H48:H57)</f>
        <v>79583.66</v>
      </c>
      <c r="I58" s="18">
        <f>SUM(I48:I57)</f>
        <v>7205.55</v>
      </c>
      <c r="J58" s="18">
        <f>SUM(J48:J56)</f>
        <v>0</v>
      </c>
      <c r="K58" s="18">
        <f>SUM(K48:K56)</f>
        <v>0</v>
      </c>
      <c r="L58" s="18">
        <f>SUM(L48:L56)</f>
        <v>0</v>
      </c>
      <c r="M58" s="18">
        <f>SUM(M48:M56)</f>
        <v>0</v>
      </c>
      <c r="N58" s="18">
        <f>SUM(N48:N57)</f>
        <v>72378.11</v>
      </c>
      <c r="O58" s="18">
        <f>SUM(O48:O56)</f>
        <v>0</v>
      </c>
      <c r="P58" s="15"/>
      <c r="Q58" s="14"/>
    </row>
    <row r="59" spans="1:17" ht="12.75">
      <c r="A59" s="8">
        <v>38</v>
      </c>
      <c r="B59" s="31" t="s">
        <v>53</v>
      </c>
      <c r="C59" s="47">
        <v>1</v>
      </c>
      <c r="D59" s="48"/>
      <c r="E59" s="34">
        <v>10000</v>
      </c>
      <c r="F59" s="34">
        <v>0</v>
      </c>
      <c r="G59" s="34">
        <v>10000</v>
      </c>
      <c r="H59" s="16">
        <f aca="true" t="shared" si="7" ref="H59:H65">SUM(I59:N59)</f>
        <v>10000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10000</v>
      </c>
      <c r="O59" s="17">
        <f>E59-G59</f>
        <v>0</v>
      </c>
      <c r="P59" s="15"/>
      <c r="Q59" s="14"/>
    </row>
    <row r="60" spans="1:17" ht="12.75">
      <c r="A60" s="8">
        <v>39</v>
      </c>
      <c r="B60" s="31" t="s">
        <v>54</v>
      </c>
      <c r="C60" s="47">
        <v>0</v>
      </c>
      <c r="D60" s="48"/>
      <c r="E60" s="34">
        <v>10000</v>
      </c>
      <c r="F60" s="34">
        <v>0</v>
      </c>
      <c r="G60" s="34">
        <v>10000</v>
      </c>
      <c r="H60" s="16">
        <f t="shared" si="7"/>
        <v>10000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10000</v>
      </c>
      <c r="O60" s="17">
        <f>E60-G60</f>
        <v>0</v>
      </c>
      <c r="P60" s="15"/>
      <c r="Q60" s="14"/>
    </row>
    <row r="61" spans="1:17" ht="12.75">
      <c r="A61" s="8">
        <v>40</v>
      </c>
      <c r="B61" s="31" t="s">
        <v>55</v>
      </c>
      <c r="C61" s="46">
        <v>6</v>
      </c>
      <c r="D61" s="50"/>
      <c r="E61" s="51">
        <v>10000</v>
      </c>
      <c r="F61" s="34">
        <v>0</v>
      </c>
      <c r="G61" s="51">
        <f>10000</f>
        <v>10000</v>
      </c>
      <c r="H61" s="16">
        <f t="shared" si="7"/>
        <v>5000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5000</v>
      </c>
      <c r="O61" s="17">
        <f>E61-G61</f>
        <v>0</v>
      </c>
      <c r="P61" s="15"/>
      <c r="Q61" s="14"/>
    </row>
    <row r="62" spans="1:17" ht="12.75">
      <c r="A62" s="8">
        <v>41</v>
      </c>
      <c r="B62" s="31" t="s">
        <v>122</v>
      </c>
      <c r="C62" s="46">
        <v>1</v>
      </c>
      <c r="D62" s="50"/>
      <c r="E62" s="34">
        <v>10000</v>
      </c>
      <c r="F62" s="34">
        <v>0</v>
      </c>
      <c r="G62" s="51">
        <v>10000</v>
      </c>
      <c r="H62" s="16">
        <f t="shared" si="7"/>
        <v>10000</v>
      </c>
      <c r="I62" s="16">
        <v>5000</v>
      </c>
      <c r="J62" s="16">
        <v>0</v>
      </c>
      <c r="K62" s="16">
        <v>0</v>
      </c>
      <c r="L62" s="16">
        <v>0</v>
      </c>
      <c r="M62" s="16">
        <v>0</v>
      </c>
      <c r="N62" s="16">
        <v>5000</v>
      </c>
      <c r="O62" s="17">
        <f>E62-G62</f>
        <v>0</v>
      </c>
      <c r="P62" s="15"/>
      <c r="Q62" s="14"/>
    </row>
    <row r="63" spans="1:17" ht="12.75">
      <c r="A63" s="8">
        <v>42</v>
      </c>
      <c r="B63" s="31" t="s">
        <v>126</v>
      </c>
      <c r="C63" s="46">
        <v>1</v>
      </c>
      <c r="D63" s="50"/>
      <c r="E63" s="34">
        <v>10000</v>
      </c>
      <c r="F63" s="34">
        <v>10000</v>
      </c>
      <c r="G63" s="51">
        <v>10000</v>
      </c>
      <c r="H63" s="16">
        <f t="shared" si="7"/>
        <v>10000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10000</v>
      </c>
      <c r="O63" s="17">
        <v>0</v>
      </c>
      <c r="P63" s="15"/>
      <c r="Q63" s="14"/>
    </row>
    <row r="64" spans="1:17" ht="12.75">
      <c r="A64" s="8">
        <v>43</v>
      </c>
      <c r="B64" s="31" t="s">
        <v>127</v>
      </c>
      <c r="C64" s="46">
        <v>1</v>
      </c>
      <c r="D64" s="50"/>
      <c r="E64" s="34">
        <v>10000</v>
      </c>
      <c r="F64" s="34">
        <v>10000</v>
      </c>
      <c r="G64" s="51">
        <v>10000</v>
      </c>
      <c r="H64" s="16">
        <f t="shared" si="7"/>
        <v>10000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10000</v>
      </c>
      <c r="O64" s="17">
        <v>0</v>
      </c>
      <c r="P64" s="15"/>
      <c r="Q64" s="14"/>
    </row>
    <row r="65" spans="1:17" ht="12.75">
      <c r="A65" s="8">
        <v>44</v>
      </c>
      <c r="B65" s="31" t="s">
        <v>128</v>
      </c>
      <c r="C65" s="46">
        <v>1</v>
      </c>
      <c r="D65" s="50"/>
      <c r="E65" s="34">
        <v>10000</v>
      </c>
      <c r="F65" s="34">
        <v>10000</v>
      </c>
      <c r="G65" s="51">
        <v>10000</v>
      </c>
      <c r="H65" s="16">
        <f t="shared" si="7"/>
        <v>10000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10000</v>
      </c>
      <c r="O65" s="17">
        <v>0</v>
      </c>
      <c r="P65" s="15"/>
      <c r="Q65" s="14"/>
    </row>
    <row r="66" spans="1:17" ht="14.25">
      <c r="A66" s="8">
        <v>45</v>
      </c>
      <c r="B66" s="9" t="s">
        <v>56</v>
      </c>
      <c r="C66" s="39">
        <f>SUM(C59:C62)</f>
        <v>8</v>
      </c>
      <c r="D66" s="52"/>
      <c r="E66" s="53">
        <f>SUM(E59:E65)</f>
        <v>70000</v>
      </c>
      <c r="F66" s="36">
        <f>SUM(F59:F65)</f>
        <v>30000</v>
      </c>
      <c r="G66" s="53">
        <f>SUM(G59:G65)</f>
        <v>70000</v>
      </c>
      <c r="H66" s="18">
        <f>SUM(H59:H65)</f>
        <v>65000</v>
      </c>
      <c r="I66" s="18">
        <f>SUM(I59:I65)</f>
        <v>5000</v>
      </c>
      <c r="J66" s="18">
        <f aca="true" t="shared" si="8" ref="J66:O66">SUM(J59:J61)</f>
        <v>0</v>
      </c>
      <c r="K66" s="18">
        <f t="shared" si="8"/>
        <v>0</v>
      </c>
      <c r="L66" s="18">
        <f t="shared" si="8"/>
        <v>0</v>
      </c>
      <c r="M66" s="18">
        <f t="shared" si="8"/>
        <v>0</v>
      </c>
      <c r="N66" s="18">
        <f>SUM(N59:N65)</f>
        <v>60000</v>
      </c>
      <c r="O66" s="24">
        <f t="shared" si="8"/>
        <v>0</v>
      </c>
      <c r="P66" s="15"/>
      <c r="Q66" s="14"/>
    </row>
    <row r="67" spans="1:17" ht="14.25">
      <c r="A67" s="8">
        <v>46</v>
      </c>
      <c r="B67" s="31" t="s">
        <v>57</v>
      </c>
      <c r="C67" s="37">
        <v>2</v>
      </c>
      <c r="D67" s="54"/>
      <c r="E67" s="51">
        <v>10000</v>
      </c>
      <c r="F67" s="34">
        <v>0</v>
      </c>
      <c r="G67" s="51">
        <v>10000</v>
      </c>
      <c r="H67" s="16">
        <f>SUM(I67:N67)</f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30">
        <f>E67-G67</f>
        <v>0</v>
      </c>
      <c r="P67" s="15"/>
      <c r="Q67" s="14"/>
    </row>
    <row r="68" spans="1:17" ht="12.75">
      <c r="A68" s="8">
        <v>47</v>
      </c>
      <c r="B68" s="31" t="s">
        <v>58</v>
      </c>
      <c r="C68" s="37">
        <v>1</v>
      </c>
      <c r="D68" s="38"/>
      <c r="E68" s="35">
        <v>10000</v>
      </c>
      <c r="F68" s="34">
        <v>0</v>
      </c>
      <c r="G68" s="35">
        <v>10000</v>
      </c>
      <c r="H68" s="16">
        <f>SUM(I68:N68)</f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30">
        <f>E68-G68</f>
        <v>0</v>
      </c>
      <c r="P68" s="15"/>
      <c r="Q68" s="14"/>
    </row>
    <row r="69" spans="1:17" ht="14.25">
      <c r="A69" s="8">
        <v>48</v>
      </c>
      <c r="B69" s="9" t="s">
        <v>59</v>
      </c>
      <c r="C69" s="39">
        <f>SUM(C67:C68)</f>
        <v>3</v>
      </c>
      <c r="D69" s="40"/>
      <c r="E69" s="41">
        <f aca="true" t="shared" si="9" ref="E69:O69">SUM(E67:E68)</f>
        <v>20000</v>
      </c>
      <c r="F69" s="36">
        <f t="shared" si="9"/>
        <v>0</v>
      </c>
      <c r="G69" s="41">
        <f t="shared" si="9"/>
        <v>20000</v>
      </c>
      <c r="H69" s="18">
        <f>SUM(H67:H68)</f>
        <v>0</v>
      </c>
      <c r="I69" s="18">
        <f>SUM(I67:I68)</f>
        <v>0</v>
      </c>
      <c r="J69" s="18">
        <f t="shared" si="9"/>
        <v>0</v>
      </c>
      <c r="K69" s="18">
        <f t="shared" si="9"/>
        <v>0</v>
      </c>
      <c r="L69" s="18">
        <f t="shared" si="9"/>
        <v>0</v>
      </c>
      <c r="M69" s="18">
        <f t="shared" si="9"/>
        <v>0</v>
      </c>
      <c r="N69" s="18">
        <f t="shared" si="9"/>
        <v>0</v>
      </c>
      <c r="O69" s="22">
        <f t="shared" si="9"/>
        <v>0</v>
      </c>
      <c r="P69" s="15"/>
      <c r="Q69" s="14"/>
    </row>
    <row r="70" spans="1:17" ht="12.75">
      <c r="A70" s="8">
        <v>49</v>
      </c>
      <c r="B70" s="31" t="s">
        <v>60</v>
      </c>
      <c r="C70" s="37">
        <v>1</v>
      </c>
      <c r="D70" s="38"/>
      <c r="E70" s="35">
        <v>10000</v>
      </c>
      <c r="F70" s="34">
        <v>0</v>
      </c>
      <c r="G70" s="35">
        <f>5000+5000</f>
        <v>10000</v>
      </c>
      <c r="H70" s="16">
        <f aca="true" t="shared" si="10" ref="H70:H78">SUM(I70:N70)</f>
        <v>5000</v>
      </c>
      <c r="I70" s="16">
        <v>0</v>
      </c>
      <c r="J70" s="16">
        <v>0</v>
      </c>
      <c r="K70" s="16">
        <v>0</v>
      </c>
      <c r="L70" s="16">
        <v>0</v>
      </c>
      <c r="M70" s="16">
        <v>3000</v>
      </c>
      <c r="N70" s="16">
        <v>2000</v>
      </c>
      <c r="O70" s="21">
        <f>E70-G70</f>
        <v>0</v>
      </c>
      <c r="P70" s="15"/>
      <c r="Q70" s="14"/>
    </row>
    <row r="71" spans="1:17" ht="12.75">
      <c r="A71" s="8">
        <v>50</v>
      </c>
      <c r="B71" s="55" t="s">
        <v>61</v>
      </c>
      <c r="C71" s="37">
        <v>0</v>
      </c>
      <c r="D71" s="38"/>
      <c r="E71" s="35">
        <v>10000</v>
      </c>
      <c r="F71" s="34">
        <v>0</v>
      </c>
      <c r="G71" s="35">
        <v>0</v>
      </c>
      <c r="H71" s="16">
        <f t="shared" si="10"/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21">
        <f aca="true" t="shared" si="11" ref="O71:O83">E71-G71</f>
        <v>10000</v>
      </c>
      <c r="P71" s="15"/>
      <c r="Q71" s="14"/>
    </row>
    <row r="72" spans="1:17" ht="12.75">
      <c r="A72" s="8">
        <v>51</v>
      </c>
      <c r="B72" s="55" t="s">
        <v>62</v>
      </c>
      <c r="C72" s="37">
        <v>1</v>
      </c>
      <c r="D72" s="38"/>
      <c r="E72" s="35">
        <v>10000</v>
      </c>
      <c r="F72" s="34">
        <v>0</v>
      </c>
      <c r="G72" s="35">
        <f>3990+6010</f>
        <v>10000</v>
      </c>
      <c r="H72" s="16">
        <f>SUM(I72:N72)</f>
        <v>6010</v>
      </c>
      <c r="I72" s="16">
        <v>1010</v>
      </c>
      <c r="J72" s="16">
        <v>0</v>
      </c>
      <c r="K72" s="16">
        <v>0</v>
      </c>
      <c r="L72" s="16">
        <v>0</v>
      </c>
      <c r="M72" s="16">
        <v>0</v>
      </c>
      <c r="N72" s="16">
        <v>5000</v>
      </c>
      <c r="O72" s="21">
        <f t="shared" si="11"/>
        <v>0</v>
      </c>
      <c r="P72" s="15"/>
      <c r="Q72" s="14"/>
    </row>
    <row r="73" spans="1:17" ht="12.75">
      <c r="A73" s="8">
        <v>52</v>
      </c>
      <c r="B73" s="55" t="s">
        <v>63</v>
      </c>
      <c r="C73" s="37">
        <v>1</v>
      </c>
      <c r="D73" s="38"/>
      <c r="E73" s="35">
        <v>10000</v>
      </c>
      <c r="F73" s="34">
        <v>0</v>
      </c>
      <c r="G73" s="35">
        <v>10000</v>
      </c>
      <c r="H73" s="16">
        <f t="shared" si="10"/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21">
        <f t="shared" si="11"/>
        <v>0</v>
      </c>
      <c r="P73" s="15"/>
      <c r="Q73" s="14"/>
    </row>
    <row r="74" spans="1:17" ht="12.75">
      <c r="A74" s="8">
        <v>53</v>
      </c>
      <c r="B74" s="55" t="s">
        <v>64</v>
      </c>
      <c r="C74" s="37">
        <v>1</v>
      </c>
      <c r="D74" s="38"/>
      <c r="E74" s="35">
        <v>10000</v>
      </c>
      <c r="F74" s="34">
        <v>0</v>
      </c>
      <c r="G74" s="35">
        <f>4338.3+500+5161.7</f>
        <v>10000</v>
      </c>
      <c r="H74" s="16">
        <f t="shared" si="10"/>
        <v>5161.7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5161.7</v>
      </c>
      <c r="O74" s="21">
        <f t="shared" si="11"/>
        <v>0</v>
      </c>
      <c r="P74" s="15"/>
      <c r="Q74" s="14"/>
    </row>
    <row r="75" spans="1:17" ht="12.75">
      <c r="A75" s="8">
        <v>54</v>
      </c>
      <c r="B75" s="55" t="s">
        <v>65</v>
      </c>
      <c r="C75" s="37">
        <v>1</v>
      </c>
      <c r="D75" s="38"/>
      <c r="E75" s="35">
        <v>10000</v>
      </c>
      <c r="F75" s="34">
        <v>0</v>
      </c>
      <c r="G75" s="35">
        <v>10000</v>
      </c>
      <c r="H75" s="16">
        <f t="shared" si="10"/>
        <v>10000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10000</v>
      </c>
      <c r="O75" s="21">
        <f t="shared" si="11"/>
        <v>0</v>
      </c>
      <c r="P75" s="15"/>
      <c r="Q75" s="14"/>
    </row>
    <row r="76" spans="1:17" ht="12.75">
      <c r="A76" s="8">
        <v>55</v>
      </c>
      <c r="B76" s="55" t="s">
        <v>66</v>
      </c>
      <c r="C76" s="37">
        <v>1</v>
      </c>
      <c r="D76" s="38"/>
      <c r="E76" s="35">
        <v>10000</v>
      </c>
      <c r="F76" s="34">
        <v>0</v>
      </c>
      <c r="G76" s="35">
        <v>10000</v>
      </c>
      <c r="H76" s="16">
        <f t="shared" si="10"/>
        <v>10000</v>
      </c>
      <c r="I76" s="16">
        <v>0</v>
      </c>
      <c r="J76" s="16">
        <v>0</v>
      </c>
      <c r="K76" s="16">
        <v>0</v>
      </c>
      <c r="L76" s="16">
        <v>0</v>
      </c>
      <c r="M76" s="16">
        <v>10000</v>
      </c>
      <c r="N76" s="16">
        <v>0</v>
      </c>
      <c r="O76" s="21">
        <f t="shared" si="11"/>
        <v>0</v>
      </c>
      <c r="P76" s="15"/>
      <c r="Q76" s="14"/>
    </row>
    <row r="77" spans="1:17" ht="12.75">
      <c r="A77" s="8">
        <v>56</v>
      </c>
      <c r="B77" s="55" t="s">
        <v>67</v>
      </c>
      <c r="C77" s="37">
        <v>1</v>
      </c>
      <c r="D77" s="38"/>
      <c r="E77" s="35">
        <v>10000</v>
      </c>
      <c r="F77" s="34">
        <v>0</v>
      </c>
      <c r="G77" s="35">
        <v>10000</v>
      </c>
      <c r="H77" s="16">
        <f t="shared" si="10"/>
        <v>10000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10000</v>
      </c>
      <c r="O77" s="21">
        <f t="shared" si="11"/>
        <v>0</v>
      </c>
      <c r="P77" s="15"/>
      <c r="Q77" s="14"/>
    </row>
    <row r="78" spans="1:17" ht="12.75">
      <c r="A78" s="8">
        <v>57</v>
      </c>
      <c r="B78" s="55" t="s">
        <v>68</v>
      </c>
      <c r="C78" s="37">
        <v>1</v>
      </c>
      <c r="D78" s="38"/>
      <c r="E78" s="35">
        <v>10000</v>
      </c>
      <c r="F78" s="34">
        <v>0</v>
      </c>
      <c r="G78" s="35">
        <f>202.99+9797.01</f>
        <v>10000</v>
      </c>
      <c r="H78" s="16">
        <f t="shared" si="10"/>
        <v>9797.01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9797.01</v>
      </c>
      <c r="O78" s="21">
        <f t="shared" si="11"/>
        <v>0</v>
      </c>
      <c r="P78" s="15"/>
      <c r="Q78" s="14"/>
    </row>
    <row r="79" spans="1:17" ht="14.25">
      <c r="A79" s="8">
        <v>58</v>
      </c>
      <c r="B79" s="9" t="s">
        <v>69</v>
      </c>
      <c r="C79" s="39">
        <f>C70+C71+C72+C73+C74+C75+C76+C77+C78</f>
        <v>8</v>
      </c>
      <c r="D79" s="40"/>
      <c r="E79" s="41">
        <f aca="true" t="shared" si="12" ref="E79:M79">SUM(E70:E78)</f>
        <v>90000</v>
      </c>
      <c r="F79" s="36">
        <f t="shared" si="12"/>
        <v>0</v>
      </c>
      <c r="G79" s="41">
        <f t="shared" si="12"/>
        <v>80000</v>
      </c>
      <c r="H79" s="18">
        <f>SUM(H70:H78)</f>
        <v>55968.71</v>
      </c>
      <c r="I79" s="18">
        <f>SUM(I70:I78)</f>
        <v>1010</v>
      </c>
      <c r="J79" s="18">
        <f t="shared" si="12"/>
        <v>0</v>
      </c>
      <c r="K79" s="18">
        <f t="shared" si="12"/>
        <v>0</v>
      </c>
      <c r="L79" s="18">
        <f t="shared" si="12"/>
        <v>0</v>
      </c>
      <c r="M79" s="18">
        <f t="shared" si="12"/>
        <v>13000</v>
      </c>
      <c r="N79" s="18">
        <f>SUM(N70:N78)</f>
        <v>41958.71</v>
      </c>
      <c r="O79" s="23">
        <f t="shared" si="11"/>
        <v>10000</v>
      </c>
      <c r="P79" s="15"/>
      <c r="Q79" s="14"/>
    </row>
    <row r="80" spans="1:17" ht="12.75">
      <c r="A80" s="8">
        <v>59</v>
      </c>
      <c r="B80" s="31" t="s">
        <v>70</v>
      </c>
      <c r="C80" s="37">
        <v>1</v>
      </c>
      <c r="D80" s="38"/>
      <c r="E80" s="35">
        <v>10000</v>
      </c>
      <c r="F80" s="34">
        <v>0</v>
      </c>
      <c r="G80" s="35">
        <f>5000+5000</f>
        <v>10000</v>
      </c>
      <c r="H80" s="16">
        <f>I80+J80+K80+L80+M80+N80</f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1">
        <f t="shared" si="11"/>
        <v>0</v>
      </c>
      <c r="P80" s="15"/>
      <c r="Q80" s="14"/>
    </row>
    <row r="81" spans="1:17" ht="12.75">
      <c r="A81" s="8">
        <v>60</v>
      </c>
      <c r="B81" s="31" t="s">
        <v>71</v>
      </c>
      <c r="C81" s="37">
        <v>1</v>
      </c>
      <c r="D81" s="38"/>
      <c r="E81" s="35">
        <v>10000</v>
      </c>
      <c r="F81" s="34">
        <v>0</v>
      </c>
      <c r="G81" s="35">
        <f>7500+2500</f>
        <v>10000</v>
      </c>
      <c r="H81" s="16">
        <f>SUM(I81:N81)</f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1">
        <f t="shared" si="11"/>
        <v>0</v>
      </c>
      <c r="P81" s="15"/>
      <c r="Q81" s="14"/>
    </row>
    <row r="82" spans="1:17" ht="12.75">
      <c r="A82" s="8">
        <v>61</v>
      </c>
      <c r="B82" s="31" t="s">
        <v>72</v>
      </c>
      <c r="C82" s="37">
        <v>1</v>
      </c>
      <c r="D82" s="38"/>
      <c r="E82" s="35">
        <v>10000</v>
      </c>
      <c r="F82" s="34">
        <v>0</v>
      </c>
      <c r="G82" s="35">
        <f>194.7+319.45+9485.85</f>
        <v>10000</v>
      </c>
      <c r="H82" s="16">
        <f>SUM(I82:N82)</f>
        <v>9485.85</v>
      </c>
      <c r="I82" s="16">
        <v>78.9</v>
      </c>
      <c r="J82" s="16">
        <v>0</v>
      </c>
      <c r="K82" s="16">
        <v>0</v>
      </c>
      <c r="L82" s="16">
        <v>0</v>
      </c>
      <c r="M82" s="16">
        <v>0</v>
      </c>
      <c r="N82" s="16">
        <v>9406.95</v>
      </c>
      <c r="O82" s="21">
        <f t="shared" si="11"/>
        <v>0</v>
      </c>
      <c r="P82" s="15"/>
      <c r="Q82" s="14"/>
    </row>
    <row r="83" spans="1:17" ht="14.25">
      <c r="A83" s="8">
        <v>62</v>
      </c>
      <c r="B83" s="9" t="s">
        <v>73</v>
      </c>
      <c r="C83" s="39">
        <v>3</v>
      </c>
      <c r="D83" s="40"/>
      <c r="E83" s="41">
        <f aca="true" t="shared" si="13" ref="E83:M83">SUM(E80:E82)</f>
        <v>30000</v>
      </c>
      <c r="F83" s="36">
        <f t="shared" si="13"/>
        <v>0</v>
      </c>
      <c r="G83" s="41">
        <f t="shared" si="13"/>
        <v>30000</v>
      </c>
      <c r="H83" s="36">
        <f>SUM(H80:H82)</f>
        <v>9485.85</v>
      </c>
      <c r="I83" s="36">
        <f>SUM(I80:I82)</f>
        <v>78.9</v>
      </c>
      <c r="J83" s="36">
        <f t="shared" si="13"/>
        <v>0</v>
      </c>
      <c r="K83" s="36">
        <f t="shared" si="13"/>
        <v>0</v>
      </c>
      <c r="L83" s="36">
        <f t="shared" si="13"/>
        <v>0</v>
      </c>
      <c r="M83" s="36">
        <f t="shared" si="13"/>
        <v>0</v>
      </c>
      <c r="N83" s="36">
        <f>SUM(N80:N82)</f>
        <v>9406.95</v>
      </c>
      <c r="O83" s="23">
        <f t="shared" si="11"/>
        <v>0</v>
      </c>
      <c r="P83" s="15"/>
      <c r="Q83" s="14"/>
    </row>
    <row r="84" spans="1:17" ht="12.75">
      <c r="A84" s="8">
        <v>63</v>
      </c>
      <c r="B84" s="31" t="s">
        <v>74</v>
      </c>
      <c r="C84" s="37">
        <v>1</v>
      </c>
      <c r="D84" s="38"/>
      <c r="E84" s="35">
        <v>10000</v>
      </c>
      <c r="F84" s="34">
        <v>0</v>
      </c>
      <c r="G84" s="35">
        <f>5000+2500+2500</f>
        <v>10000</v>
      </c>
      <c r="H84" s="16">
        <f>SUM(I84:N84)</f>
        <v>2500</v>
      </c>
      <c r="I84" s="16">
        <v>1000</v>
      </c>
      <c r="J84" s="16">
        <v>0</v>
      </c>
      <c r="K84" s="16">
        <v>0</v>
      </c>
      <c r="L84" s="16">
        <v>0</v>
      </c>
      <c r="M84" s="16">
        <v>0</v>
      </c>
      <c r="N84" s="16">
        <v>1500</v>
      </c>
      <c r="O84" s="21">
        <f>E84-G84</f>
        <v>0</v>
      </c>
      <c r="P84" s="15"/>
      <c r="Q84" s="14"/>
    </row>
    <row r="85" spans="1:17" ht="12.75">
      <c r="A85" s="8">
        <v>64</v>
      </c>
      <c r="B85" s="31" t="s">
        <v>75</v>
      </c>
      <c r="C85" s="37">
        <v>1</v>
      </c>
      <c r="D85" s="38"/>
      <c r="E85" s="35">
        <v>10000</v>
      </c>
      <c r="F85" s="34">
        <v>0</v>
      </c>
      <c r="G85" s="35">
        <f>1230+8770</f>
        <v>10000</v>
      </c>
      <c r="H85" s="16">
        <f>SUM(I85:N85)</f>
        <v>8770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8770</v>
      </c>
      <c r="O85" s="21">
        <f>E85-G85</f>
        <v>0</v>
      </c>
      <c r="P85" s="15"/>
      <c r="Q85" s="14"/>
    </row>
    <row r="86" spans="1:17" ht="12.75">
      <c r="A86" s="8">
        <v>65</v>
      </c>
      <c r="B86" s="31" t="s">
        <v>76</v>
      </c>
      <c r="C86" s="37">
        <v>1</v>
      </c>
      <c r="D86" s="38"/>
      <c r="E86" s="35">
        <v>10000</v>
      </c>
      <c r="F86" s="34">
        <v>0</v>
      </c>
      <c r="G86" s="35">
        <v>10000</v>
      </c>
      <c r="H86" s="34">
        <f>SUM(I86:N86)</f>
        <v>9926.55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f>10000-73.45</f>
        <v>9926.55</v>
      </c>
      <c r="O86" s="42">
        <f>E86-G86</f>
        <v>0</v>
      </c>
      <c r="P86" s="15"/>
      <c r="Q86" s="14"/>
    </row>
    <row r="87" spans="1:17" ht="12.75">
      <c r="A87" s="8">
        <v>66</v>
      </c>
      <c r="B87" s="31" t="s">
        <v>123</v>
      </c>
      <c r="C87" s="37">
        <v>1</v>
      </c>
      <c r="D87" s="38"/>
      <c r="E87" s="35">
        <v>10000</v>
      </c>
      <c r="F87" s="34">
        <v>0</v>
      </c>
      <c r="G87" s="35">
        <v>10000</v>
      </c>
      <c r="H87" s="34">
        <v>10000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10000</v>
      </c>
      <c r="O87" s="21">
        <f>E87-G87</f>
        <v>0</v>
      </c>
      <c r="P87" s="15"/>
      <c r="Q87" s="14"/>
    </row>
    <row r="88" spans="1:17" ht="14.25">
      <c r="A88" s="8">
        <v>67</v>
      </c>
      <c r="B88" s="9" t="s">
        <v>77</v>
      </c>
      <c r="C88" s="39">
        <f>SUM(C84:C86)</f>
        <v>3</v>
      </c>
      <c r="D88" s="40"/>
      <c r="E88" s="41">
        <f aca="true" t="shared" si="14" ref="E88:J88">SUM(E84:E87)</f>
        <v>40000</v>
      </c>
      <c r="F88" s="36">
        <f t="shared" si="14"/>
        <v>0</v>
      </c>
      <c r="G88" s="41">
        <f t="shared" si="14"/>
        <v>40000</v>
      </c>
      <c r="H88" s="36">
        <f t="shared" si="14"/>
        <v>31196.55</v>
      </c>
      <c r="I88" s="36">
        <f t="shared" si="14"/>
        <v>1000</v>
      </c>
      <c r="J88" s="36">
        <f t="shared" si="14"/>
        <v>0</v>
      </c>
      <c r="K88" s="36">
        <f>SUM(K84:K86)</f>
        <v>0</v>
      </c>
      <c r="L88" s="36">
        <f>SUM(L84:L86)</f>
        <v>0</v>
      </c>
      <c r="M88" s="36">
        <f>SUM(M84:M86)</f>
        <v>0</v>
      </c>
      <c r="N88" s="36">
        <f>SUM(N84:N87)</f>
        <v>30196.55</v>
      </c>
      <c r="O88" s="22">
        <f>SUM(O84:O86)</f>
        <v>0</v>
      </c>
      <c r="P88" s="15"/>
      <c r="Q88" s="14"/>
    </row>
    <row r="89" spans="1:17" ht="12.75">
      <c r="A89" s="8">
        <v>68</v>
      </c>
      <c r="B89" s="31" t="s">
        <v>78</v>
      </c>
      <c r="C89" s="37">
        <v>1</v>
      </c>
      <c r="D89" s="38"/>
      <c r="E89" s="35">
        <v>10000</v>
      </c>
      <c r="F89" s="34">
        <v>0</v>
      </c>
      <c r="G89" s="35">
        <f>5000+5000</f>
        <v>10000</v>
      </c>
      <c r="H89" s="16">
        <f>SUM(I89:N89)</f>
        <v>5000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5000</v>
      </c>
      <c r="O89" s="20">
        <f>E89-G89</f>
        <v>0</v>
      </c>
      <c r="P89" s="15"/>
      <c r="Q89" s="14"/>
    </row>
    <row r="90" spans="1:17" ht="12.75">
      <c r="A90" s="8">
        <v>69</v>
      </c>
      <c r="B90" s="31" t="s">
        <v>79</v>
      </c>
      <c r="C90" s="37">
        <v>1</v>
      </c>
      <c r="D90" s="38"/>
      <c r="E90" s="35">
        <v>10000</v>
      </c>
      <c r="F90" s="34">
        <v>0</v>
      </c>
      <c r="G90" s="35">
        <v>10000</v>
      </c>
      <c r="H90" s="16">
        <f>SUM(I90:N90)</f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20">
        <f>E90-G90</f>
        <v>0</v>
      </c>
      <c r="P90" s="15"/>
      <c r="Q90" s="14"/>
    </row>
    <row r="91" spans="1:17" ht="12.75">
      <c r="A91" s="8">
        <v>70</v>
      </c>
      <c r="B91" s="31" t="s">
        <v>80</v>
      </c>
      <c r="C91" s="37">
        <v>1</v>
      </c>
      <c r="D91" s="38"/>
      <c r="E91" s="35">
        <v>10000</v>
      </c>
      <c r="F91" s="34">
        <v>0</v>
      </c>
      <c r="G91" s="35">
        <v>10000</v>
      </c>
      <c r="H91" s="16">
        <f>SUM(I91:N91)</f>
        <v>10000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10000</v>
      </c>
      <c r="O91" s="20">
        <f>E91-G91</f>
        <v>0</v>
      </c>
      <c r="P91" s="15"/>
      <c r="Q91" s="14"/>
    </row>
    <row r="92" spans="1:17" ht="14.25">
      <c r="A92" s="8">
        <v>71</v>
      </c>
      <c r="B92" s="9" t="s">
        <v>81</v>
      </c>
      <c r="C92" s="39">
        <f>SUM(C89:C91)</f>
        <v>3</v>
      </c>
      <c r="D92" s="40"/>
      <c r="E92" s="41">
        <f aca="true" t="shared" si="15" ref="E92:O92">SUM(E89:E91)</f>
        <v>30000</v>
      </c>
      <c r="F92" s="36">
        <f t="shared" si="15"/>
        <v>0</v>
      </c>
      <c r="G92" s="41">
        <f t="shared" si="15"/>
        <v>30000</v>
      </c>
      <c r="H92" s="18">
        <f t="shared" si="15"/>
        <v>15000</v>
      </c>
      <c r="I92" s="18">
        <f t="shared" si="15"/>
        <v>0</v>
      </c>
      <c r="J92" s="18">
        <f t="shared" si="15"/>
        <v>0</v>
      </c>
      <c r="K92" s="18">
        <f t="shared" si="15"/>
        <v>0</v>
      </c>
      <c r="L92" s="18">
        <f t="shared" si="15"/>
        <v>0</v>
      </c>
      <c r="M92" s="18">
        <f t="shared" si="15"/>
        <v>0</v>
      </c>
      <c r="N92" s="18">
        <f t="shared" si="15"/>
        <v>15000</v>
      </c>
      <c r="O92" s="22">
        <f t="shared" si="15"/>
        <v>0</v>
      </c>
      <c r="P92" s="15"/>
      <c r="Q92" s="14"/>
    </row>
    <row r="93" spans="1:17" ht="12.75">
      <c r="A93" s="8">
        <v>72</v>
      </c>
      <c r="B93" s="31" t="s">
        <v>82</v>
      </c>
      <c r="C93" s="37">
        <v>1</v>
      </c>
      <c r="D93" s="38"/>
      <c r="E93" s="35">
        <v>10000</v>
      </c>
      <c r="F93" s="34">
        <v>0</v>
      </c>
      <c r="G93" s="35">
        <v>10000</v>
      </c>
      <c r="H93" s="16">
        <f>SUM(I93:N93)</f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21">
        <f>E93-G93</f>
        <v>0</v>
      </c>
      <c r="P93" s="15"/>
      <c r="Q93" s="14"/>
    </row>
    <row r="94" spans="1:17" ht="12.75">
      <c r="A94" s="8">
        <v>73</v>
      </c>
      <c r="B94" s="31" t="s">
        <v>83</v>
      </c>
      <c r="C94" s="37">
        <v>1</v>
      </c>
      <c r="D94" s="38"/>
      <c r="E94" s="35">
        <v>10000</v>
      </c>
      <c r="F94" s="34">
        <v>0</v>
      </c>
      <c r="G94" s="35">
        <v>10000</v>
      </c>
      <c r="H94" s="34">
        <f>SUM(I94:N94)</f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1">
        <f>E94-G94</f>
        <v>0</v>
      </c>
      <c r="P94" s="15"/>
      <c r="Q94" s="14"/>
    </row>
    <row r="95" spans="1:17" ht="12.75">
      <c r="A95" s="8">
        <v>74</v>
      </c>
      <c r="B95" s="31" t="s">
        <v>84</v>
      </c>
      <c r="C95" s="37">
        <v>1</v>
      </c>
      <c r="D95" s="38"/>
      <c r="E95" s="35">
        <v>10000</v>
      </c>
      <c r="F95" s="34">
        <v>0</v>
      </c>
      <c r="G95" s="35">
        <v>10000</v>
      </c>
      <c r="H95" s="34">
        <f>SUM(I95:N95)</f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21">
        <f>E95-G95</f>
        <v>0</v>
      </c>
      <c r="P95" s="15"/>
      <c r="Q95" s="14"/>
    </row>
    <row r="96" spans="1:17" ht="12.75">
      <c r="A96" s="8">
        <v>75</v>
      </c>
      <c r="B96" s="55" t="s">
        <v>85</v>
      </c>
      <c r="C96" s="37">
        <v>1</v>
      </c>
      <c r="D96" s="38"/>
      <c r="E96" s="51">
        <v>10000</v>
      </c>
      <c r="F96" s="34">
        <v>0</v>
      </c>
      <c r="G96" s="35">
        <v>10000</v>
      </c>
      <c r="H96" s="34">
        <f>SUM(I96:N96)</f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21">
        <f>E96-G96</f>
        <v>0</v>
      </c>
      <c r="P96" s="15"/>
      <c r="Q96" s="14"/>
    </row>
    <row r="97" spans="1:17" ht="14.25">
      <c r="A97" s="8">
        <v>76</v>
      </c>
      <c r="B97" s="9" t="s">
        <v>86</v>
      </c>
      <c r="C97" s="39">
        <v>4</v>
      </c>
      <c r="D97" s="38"/>
      <c r="E97" s="41">
        <f>SUM(E93:E96)</f>
        <v>40000</v>
      </c>
      <c r="F97" s="36">
        <f>SUM(F93:F96)</f>
        <v>0</v>
      </c>
      <c r="G97" s="41">
        <f>SUM(G93:G96)</f>
        <v>40000</v>
      </c>
      <c r="H97" s="36">
        <f>SUM(H93:H96)</f>
        <v>0</v>
      </c>
      <c r="I97" s="36">
        <f aca="true" t="shared" si="16" ref="I97:N97">SUM(I93:I96)</f>
        <v>0</v>
      </c>
      <c r="J97" s="36">
        <f t="shared" si="16"/>
        <v>0</v>
      </c>
      <c r="K97" s="36">
        <f t="shared" si="16"/>
        <v>0</v>
      </c>
      <c r="L97" s="36">
        <f t="shared" si="16"/>
        <v>0</v>
      </c>
      <c r="M97" s="36">
        <f t="shared" si="16"/>
        <v>0</v>
      </c>
      <c r="N97" s="36">
        <f t="shared" si="16"/>
        <v>0</v>
      </c>
      <c r="O97" s="18">
        <f>SUM(O93:O96)</f>
        <v>0</v>
      </c>
      <c r="P97" s="15"/>
      <c r="Q97" s="14"/>
    </row>
    <row r="98" spans="1:17" ht="12.75">
      <c r="A98" s="8">
        <v>77</v>
      </c>
      <c r="B98" s="31" t="s">
        <v>110</v>
      </c>
      <c r="C98" s="39">
        <v>1</v>
      </c>
      <c r="D98" s="38"/>
      <c r="E98" s="35">
        <v>10000</v>
      </c>
      <c r="F98" s="34">
        <v>0</v>
      </c>
      <c r="G98" s="35">
        <f>9787.85+133.5+78.65</f>
        <v>10000</v>
      </c>
      <c r="H98" s="20">
        <f>I98+J98+K98+L98+M98+N98</f>
        <v>78.65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78.65</v>
      </c>
      <c r="O98" s="21">
        <v>0</v>
      </c>
      <c r="P98" s="15"/>
      <c r="Q98" s="14"/>
    </row>
    <row r="99" spans="1:17" ht="12.75">
      <c r="A99" s="8">
        <v>78</v>
      </c>
      <c r="B99" s="31" t="s">
        <v>87</v>
      </c>
      <c r="C99" s="37">
        <v>4</v>
      </c>
      <c r="D99" s="38"/>
      <c r="E99" s="35">
        <v>10000</v>
      </c>
      <c r="F99" s="34">
        <v>0</v>
      </c>
      <c r="G99" s="35">
        <v>10000</v>
      </c>
      <c r="H99" s="16">
        <f>SUM(I99:N99)</f>
        <v>10000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10000</v>
      </c>
      <c r="O99" s="21">
        <f>E99-G99</f>
        <v>0</v>
      </c>
      <c r="P99" s="15"/>
      <c r="Q99" s="14"/>
    </row>
    <row r="100" spans="1:17" ht="14.25">
      <c r="A100" s="8">
        <v>79</v>
      </c>
      <c r="B100" s="9" t="s">
        <v>88</v>
      </c>
      <c r="C100" s="39">
        <v>4</v>
      </c>
      <c r="D100" s="38"/>
      <c r="E100" s="41">
        <f>SUM(E98:E99)</f>
        <v>20000</v>
      </c>
      <c r="F100" s="36">
        <f>SUM(F98:F99)</f>
        <v>0</v>
      </c>
      <c r="G100" s="41">
        <f>SUM(G98:G99)</f>
        <v>20000</v>
      </c>
      <c r="H100" s="22">
        <f>SUM(H98:H99)</f>
        <v>10078.65</v>
      </c>
      <c r="I100" s="22">
        <f aca="true" t="shared" si="17" ref="I100:N100">SUM(I98:I99)</f>
        <v>0</v>
      </c>
      <c r="J100" s="22">
        <f t="shared" si="17"/>
        <v>0</v>
      </c>
      <c r="K100" s="22">
        <f t="shared" si="17"/>
        <v>0</v>
      </c>
      <c r="L100" s="22">
        <f t="shared" si="17"/>
        <v>0</v>
      </c>
      <c r="M100" s="22">
        <f t="shared" si="17"/>
        <v>0</v>
      </c>
      <c r="N100" s="22">
        <f t="shared" si="17"/>
        <v>10078.65</v>
      </c>
      <c r="O100" s="22">
        <f>SUM(O98:O99)</f>
        <v>0</v>
      </c>
      <c r="P100" s="15"/>
      <c r="Q100" s="14"/>
    </row>
    <row r="101" spans="1:17" ht="12.75">
      <c r="A101" s="8">
        <v>80</v>
      </c>
      <c r="B101" s="31" t="s">
        <v>89</v>
      </c>
      <c r="C101" s="37">
        <v>1</v>
      </c>
      <c r="D101" s="38"/>
      <c r="E101" s="35">
        <v>10000</v>
      </c>
      <c r="F101" s="34">
        <v>0</v>
      </c>
      <c r="G101" s="35">
        <v>10000</v>
      </c>
      <c r="H101" s="16">
        <f>SUM(I101:N101)</f>
        <v>10000</v>
      </c>
      <c r="I101" s="16">
        <v>0</v>
      </c>
      <c r="J101" s="16">
        <v>0</v>
      </c>
      <c r="K101" s="16">
        <v>0</v>
      </c>
      <c r="L101" s="16">
        <v>0</v>
      </c>
      <c r="M101" s="16">
        <v>7876.06</v>
      </c>
      <c r="N101" s="16">
        <v>2123.94</v>
      </c>
      <c r="O101" s="21">
        <f>E101-G101</f>
        <v>0</v>
      </c>
      <c r="P101" s="15"/>
      <c r="Q101" s="14"/>
    </row>
    <row r="102" spans="1:17" ht="12.75">
      <c r="A102" s="8">
        <v>81</v>
      </c>
      <c r="B102" s="31" t="s">
        <v>90</v>
      </c>
      <c r="C102" s="37">
        <v>1</v>
      </c>
      <c r="D102" s="38"/>
      <c r="E102" s="35">
        <v>10000</v>
      </c>
      <c r="F102" s="34">
        <v>0</v>
      </c>
      <c r="G102" s="35">
        <v>10000</v>
      </c>
      <c r="H102" s="16">
        <f>SUM(I102:N102)</f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1">
        <f>E102-G102</f>
        <v>0</v>
      </c>
      <c r="P102" s="15"/>
      <c r="Q102" s="14"/>
    </row>
    <row r="103" spans="1:17" ht="12.75">
      <c r="A103" s="8">
        <v>82</v>
      </c>
      <c r="B103" s="31" t="s">
        <v>115</v>
      </c>
      <c r="C103" s="37">
        <v>1</v>
      </c>
      <c r="D103" s="38"/>
      <c r="E103" s="35">
        <v>10000</v>
      </c>
      <c r="F103" s="34">
        <v>0</v>
      </c>
      <c r="G103" s="35">
        <v>10000</v>
      </c>
      <c r="H103" s="16">
        <v>10000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10000</v>
      </c>
      <c r="O103" s="21">
        <v>0</v>
      </c>
      <c r="P103" s="15"/>
      <c r="Q103" s="14"/>
    </row>
    <row r="104" spans="1:17" ht="14.25">
      <c r="A104" s="8">
        <v>83</v>
      </c>
      <c r="B104" s="9" t="s">
        <v>91</v>
      </c>
      <c r="C104" s="37">
        <f>SUM(C101:C102)</f>
        <v>2</v>
      </c>
      <c r="D104" s="40"/>
      <c r="E104" s="41">
        <f>SUM(E101:E103)</f>
        <v>30000</v>
      </c>
      <c r="F104" s="36">
        <f>SUM(F101:F103)</f>
        <v>0</v>
      </c>
      <c r="G104" s="41">
        <f>SUM(G101:G103)</f>
        <v>30000</v>
      </c>
      <c r="H104" s="36">
        <f>SUM(H101:H103)</f>
        <v>20000</v>
      </c>
      <c r="I104" s="36">
        <f>SUM(I101:I103)</f>
        <v>0</v>
      </c>
      <c r="J104" s="36">
        <f>SUM(J101:J102)</f>
        <v>0</v>
      </c>
      <c r="K104" s="36">
        <f>SUM(K101:K102)</f>
        <v>0</v>
      </c>
      <c r="L104" s="36">
        <f>SUM(L101:L102)</f>
        <v>0</v>
      </c>
      <c r="M104" s="36">
        <f>SUM(M101:M102)</f>
        <v>7876.06</v>
      </c>
      <c r="N104" s="36">
        <f>SUM(N101:N103)</f>
        <v>12123.94</v>
      </c>
      <c r="O104" s="22">
        <f>SUM(O101:O102)</f>
        <v>0</v>
      </c>
      <c r="P104" s="15"/>
      <c r="Q104" s="14"/>
    </row>
    <row r="105" spans="1:17" ht="12.75">
      <c r="A105" s="8">
        <v>84</v>
      </c>
      <c r="B105" s="31" t="s">
        <v>92</v>
      </c>
      <c r="C105" s="37">
        <v>1</v>
      </c>
      <c r="D105" s="38"/>
      <c r="E105" s="35">
        <v>10000</v>
      </c>
      <c r="F105" s="34">
        <v>0</v>
      </c>
      <c r="G105" s="35">
        <v>10000</v>
      </c>
      <c r="H105" s="16">
        <f>SUM(I105:N105)</f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1">
        <f>E105-G105</f>
        <v>0</v>
      </c>
      <c r="P105" s="15"/>
      <c r="Q105" s="14"/>
    </row>
    <row r="106" spans="1:17" ht="14.25">
      <c r="A106" s="8">
        <v>85</v>
      </c>
      <c r="B106" s="9" t="s">
        <v>93</v>
      </c>
      <c r="C106" s="39">
        <v>1</v>
      </c>
      <c r="D106" s="40"/>
      <c r="E106" s="41">
        <f>E105</f>
        <v>10000</v>
      </c>
      <c r="F106" s="36">
        <f>SUM(F105)</f>
        <v>0</v>
      </c>
      <c r="G106" s="41">
        <f>G105</f>
        <v>10000</v>
      </c>
      <c r="H106" s="18">
        <f>SUM(H105)</f>
        <v>0</v>
      </c>
      <c r="I106" s="18">
        <f aca="true" t="shared" si="18" ref="I106:N106">SUM(I105)</f>
        <v>0</v>
      </c>
      <c r="J106" s="18">
        <f t="shared" si="18"/>
        <v>0</v>
      </c>
      <c r="K106" s="18">
        <f t="shared" si="18"/>
        <v>0</v>
      </c>
      <c r="L106" s="18">
        <f t="shared" si="18"/>
        <v>0</v>
      </c>
      <c r="M106" s="18">
        <f t="shared" si="18"/>
        <v>0</v>
      </c>
      <c r="N106" s="18">
        <f t="shared" si="18"/>
        <v>0</v>
      </c>
      <c r="O106" s="22">
        <f>O105</f>
        <v>0</v>
      </c>
      <c r="P106" s="15"/>
      <c r="Q106" s="14"/>
    </row>
    <row r="107" spans="1:17" ht="12.75">
      <c r="A107" s="8">
        <v>86</v>
      </c>
      <c r="B107" s="31" t="s">
        <v>94</v>
      </c>
      <c r="C107" s="37">
        <v>1</v>
      </c>
      <c r="D107" s="38"/>
      <c r="E107" s="35">
        <v>10000</v>
      </c>
      <c r="F107" s="34">
        <v>0</v>
      </c>
      <c r="G107" s="35">
        <f>1409.58+8590.42</f>
        <v>10000</v>
      </c>
      <c r="H107" s="16">
        <f>SUM(I107:N107)</f>
        <v>8590.42</v>
      </c>
      <c r="I107" s="16">
        <v>1190.42</v>
      </c>
      <c r="J107" s="16">
        <v>0</v>
      </c>
      <c r="K107" s="16">
        <v>0</v>
      </c>
      <c r="L107" s="16">
        <v>0</v>
      </c>
      <c r="M107" s="16">
        <v>0</v>
      </c>
      <c r="N107" s="16">
        <v>7400</v>
      </c>
      <c r="O107" s="21">
        <f aca="true" t="shared" si="19" ref="O107:O113">E107-G107</f>
        <v>0</v>
      </c>
      <c r="P107" s="15"/>
      <c r="Q107" s="14"/>
    </row>
    <row r="108" spans="1:17" ht="12.75">
      <c r="A108" s="8">
        <v>87</v>
      </c>
      <c r="B108" s="31" t="s">
        <v>95</v>
      </c>
      <c r="C108" s="37">
        <v>1</v>
      </c>
      <c r="D108" s="38"/>
      <c r="E108" s="35">
        <v>10000</v>
      </c>
      <c r="F108" s="34">
        <v>0</v>
      </c>
      <c r="G108" s="35">
        <f>5000+250+4750</f>
        <v>10000</v>
      </c>
      <c r="H108" s="16">
        <f>SUM(I108:N108)</f>
        <v>4750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4750</v>
      </c>
      <c r="O108" s="21">
        <f t="shared" si="19"/>
        <v>0</v>
      </c>
      <c r="P108" s="15"/>
      <c r="Q108" s="14"/>
    </row>
    <row r="109" spans="1:17" ht="12.75">
      <c r="A109" s="8">
        <v>88</v>
      </c>
      <c r="B109" s="31" t="s">
        <v>96</v>
      </c>
      <c r="C109" s="37">
        <v>1</v>
      </c>
      <c r="D109" s="38"/>
      <c r="E109" s="35">
        <v>10000</v>
      </c>
      <c r="F109" s="34">
        <v>0</v>
      </c>
      <c r="G109" s="35">
        <v>10000</v>
      </c>
      <c r="H109" s="16">
        <f>SUM(I109:N109)</f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21">
        <f t="shared" si="19"/>
        <v>0</v>
      </c>
      <c r="P109" s="15"/>
      <c r="Q109" s="14"/>
    </row>
    <row r="110" spans="1:17" ht="12.75">
      <c r="A110" s="8">
        <v>89</v>
      </c>
      <c r="B110" s="31" t="s">
        <v>97</v>
      </c>
      <c r="C110" s="37">
        <v>1</v>
      </c>
      <c r="D110" s="38"/>
      <c r="E110" s="35">
        <v>10000</v>
      </c>
      <c r="F110" s="34">
        <v>0</v>
      </c>
      <c r="G110" s="35">
        <v>10000</v>
      </c>
      <c r="H110" s="16">
        <f>SUM(I110:N110)</f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1">
        <f t="shared" si="19"/>
        <v>0</v>
      </c>
      <c r="P110" s="15"/>
      <c r="Q110" s="14"/>
    </row>
    <row r="111" spans="1:17" ht="12.75">
      <c r="A111" s="8">
        <v>90</v>
      </c>
      <c r="B111" s="31" t="s">
        <v>98</v>
      </c>
      <c r="C111" s="37">
        <v>1</v>
      </c>
      <c r="D111" s="38"/>
      <c r="E111" s="35">
        <v>10000</v>
      </c>
      <c r="F111" s="34">
        <v>0</v>
      </c>
      <c r="G111" s="35">
        <v>10000</v>
      </c>
      <c r="H111" s="16">
        <f>SUM(I111:N111)</f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21">
        <f t="shared" si="19"/>
        <v>0</v>
      </c>
      <c r="P111" s="15"/>
      <c r="Q111" s="14"/>
    </row>
    <row r="112" spans="1:17" ht="12.75">
      <c r="A112" s="8">
        <v>91</v>
      </c>
      <c r="B112" s="31" t="s">
        <v>129</v>
      </c>
      <c r="C112" s="37">
        <v>1</v>
      </c>
      <c r="D112" s="38"/>
      <c r="E112" s="35">
        <v>10000</v>
      </c>
      <c r="F112" s="34">
        <v>10000</v>
      </c>
      <c r="G112" s="35">
        <v>10000</v>
      </c>
      <c r="H112" s="16">
        <v>10000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10000</v>
      </c>
      <c r="O112" s="21">
        <f t="shared" si="19"/>
        <v>0</v>
      </c>
      <c r="P112" s="15"/>
      <c r="Q112" s="14"/>
    </row>
    <row r="113" spans="1:17" ht="14.25">
      <c r="A113" s="8">
        <v>92</v>
      </c>
      <c r="B113" s="9" t="s">
        <v>99</v>
      </c>
      <c r="C113" s="39">
        <f>SUM(C107:C111)</f>
        <v>5</v>
      </c>
      <c r="D113" s="40"/>
      <c r="E113" s="41">
        <f>SUM(E107:E112)</f>
        <v>60000</v>
      </c>
      <c r="F113" s="36">
        <f>SUM(F107:F112)</f>
        <v>10000</v>
      </c>
      <c r="G113" s="41">
        <f>SUM(G107:G112)</f>
        <v>60000</v>
      </c>
      <c r="H113" s="18">
        <f>SUM(H107:H112)</f>
        <v>23340.42</v>
      </c>
      <c r="I113" s="18">
        <f>SUM(I107:I112)</f>
        <v>1190.42</v>
      </c>
      <c r="J113" s="18">
        <f>SUM(J107:J111)</f>
        <v>0</v>
      </c>
      <c r="K113" s="18">
        <f>SUM(K107:K111)</f>
        <v>0</v>
      </c>
      <c r="L113" s="18">
        <f>SUM(L107:L111)</f>
        <v>0</v>
      </c>
      <c r="M113" s="18">
        <f>SUM(M107:M111)</f>
        <v>0</v>
      </c>
      <c r="N113" s="18">
        <f>SUM(N107:N112)</f>
        <v>22150</v>
      </c>
      <c r="O113" s="23">
        <f t="shared" si="19"/>
        <v>0</v>
      </c>
      <c r="P113" s="15"/>
      <c r="Q113" s="14"/>
    </row>
    <row r="114" spans="1:17" ht="12.75">
      <c r="A114" s="8">
        <v>93</v>
      </c>
      <c r="B114" s="32" t="s">
        <v>100</v>
      </c>
      <c r="C114" s="37">
        <v>1</v>
      </c>
      <c r="D114" s="38"/>
      <c r="E114" s="35">
        <v>10000</v>
      </c>
      <c r="F114" s="34">
        <v>0</v>
      </c>
      <c r="G114" s="35">
        <f>9700+300</f>
        <v>10000</v>
      </c>
      <c r="H114" s="16">
        <f>SUM(I114:N114)</f>
        <v>300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300</v>
      </c>
      <c r="O114" s="21">
        <v>0</v>
      </c>
      <c r="P114" s="15"/>
      <c r="Q114" s="14"/>
    </row>
    <row r="115" spans="1:17" ht="14.25">
      <c r="A115" s="8">
        <v>94</v>
      </c>
      <c r="B115" s="33" t="s">
        <v>101</v>
      </c>
      <c r="C115" s="39">
        <v>1</v>
      </c>
      <c r="D115" s="40"/>
      <c r="E115" s="41">
        <f>E114</f>
        <v>10000</v>
      </c>
      <c r="F115" s="36">
        <f>SUM(F114)</f>
        <v>0</v>
      </c>
      <c r="G115" s="41">
        <f>G114</f>
        <v>10000</v>
      </c>
      <c r="H115" s="18">
        <v>300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300</v>
      </c>
      <c r="O115" s="23">
        <f>O114</f>
        <v>0</v>
      </c>
      <c r="P115" s="15"/>
      <c r="Q115" s="14"/>
    </row>
    <row r="116" spans="1:17" ht="15.75">
      <c r="A116" s="25" t="s">
        <v>102</v>
      </c>
      <c r="B116" s="43"/>
      <c r="C116" s="27">
        <f>C25+C28+C35+C42+C47+C58+C66+C69+C79+C83+C88+C92+C97+C100+C104+C106+C113+C115</f>
        <v>76</v>
      </c>
      <c r="D116" s="26"/>
      <c r="E116" s="28">
        <f aca="true" t="shared" si="20" ref="E116:O116">E25+E28+E35+E42+E47+E58+E66+E69+E79+E83+E88+E92+E97+E100+E104+E106+E113+E115</f>
        <v>760000</v>
      </c>
      <c r="F116" s="28">
        <f t="shared" si="20"/>
        <v>60000</v>
      </c>
      <c r="G116" s="28">
        <f>G25+G28+G35+G42+G47+G58+G66+G69+G79+G83+G88+G92+G97+G100+G104+G106+G113+G115</f>
        <v>750000</v>
      </c>
      <c r="H116" s="28">
        <f>H25+H28+H35+H42+H47+H58+H66+H69+H79+H83+H88+H92+H97+H100+H104+H106+H113+H115</f>
        <v>435521.87</v>
      </c>
      <c r="I116" s="28">
        <f>I25+I28+I35+I42+I47+I58+I66+I69+I79+I83+I88+I92+I97+I100+I104+I106+I113+I115</f>
        <v>36791.450000000004</v>
      </c>
      <c r="J116" s="28">
        <f t="shared" si="20"/>
        <v>0</v>
      </c>
      <c r="K116" s="28">
        <f t="shared" si="20"/>
        <v>5.88</v>
      </c>
      <c r="L116" s="28">
        <f t="shared" si="20"/>
        <v>0</v>
      </c>
      <c r="M116" s="28">
        <f t="shared" si="20"/>
        <v>42183.2</v>
      </c>
      <c r="N116" s="28">
        <f t="shared" si="20"/>
        <v>356541.33999999997</v>
      </c>
      <c r="O116" s="28">
        <f t="shared" si="20"/>
        <v>10000</v>
      </c>
      <c r="P116" s="15"/>
      <c r="Q116" s="14"/>
    </row>
    <row r="117" ht="12.75">
      <c r="H117" s="44"/>
    </row>
    <row r="120" spans="1:6" ht="18.75" customHeight="1">
      <c r="A120" s="92" t="s">
        <v>103</v>
      </c>
      <c r="B120" s="93"/>
      <c r="C120" s="94" t="s">
        <v>132</v>
      </c>
      <c r="D120" s="95"/>
      <c r="E120" s="95"/>
      <c r="F120" s="95"/>
    </row>
    <row r="121" spans="3:6" ht="12.75">
      <c r="C121" s="29" t="s">
        <v>104</v>
      </c>
      <c r="D121" s="96" t="s">
        <v>105</v>
      </c>
      <c r="E121" s="84"/>
      <c r="F121" s="84"/>
    </row>
    <row r="122" spans="1:6" ht="39" customHeight="1">
      <c r="A122" s="84" t="s">
        <v>106</v>
      </c>
      <c r="B122" s="84"/>
      <c r="C122" s="94" t="s">
        <v>133</v>
      </c>
      <c r="D122" s="95"/>
      <c r="E122" s="95"/>
      <c r="F122" s="95"/>
    </row>
    <row r="123" spans="3:6" ht="12.75">
      <c r="C123" s="29" t="s">
        <v>104</v>
      </c>
      <c r="D123" s="96" t="s">
        <v>105</v>
      </c>
      <c r="E123" s="84"/>
      <c r="F123" s="84"/>
    </row>
    <row r="125" spans="1:6" ht="21" customHeight="1">
      <c r="A125" s="84" t="s">
        <v>107</v>
      </c>
      <c r="B125" s="84"/>
      <c r="C125" s="97" t="s">
        <v>108</v>
      </c>
      <c r="D125" s="95"/>
      <c r="E125" s="95"/>
      <c r="F125" s="95"/>
    </row>
    <row r="126" spans="3:6" ht="12" customHeight="1">
      <c r="C126" s="29" t="s">
        <v>104</v>
      </c>
      <c r="D126" s="96" t="s">
        <v>105</v>
      </c>
      <c r="E126" s="84"/>
      <c r="F126" s="84"/>
    </row>
    <row r="127" ht="12.75">
      <c r="B127" t="s">
        <v>131</v>
      </c>
    </row>
  </sheetData>
  <sheetProtection/>
  <mergeCells count="30">
    <mergeCell ref="D123:F123"/>
    <mergeCell ref="A125:B125"/>
    <mergeCell ref="C125:F125"/>
    <mergeCell ref="D126:F126"/>
    <mergeCell ref="A120:B120"/>
    <mergeCell ref="C120:F120"/>
    <mergeCell ref="D121:F121"/>
    <mergeCell ref="A122:B122"/>
    <mergeCell ref="C122:F122"/>
    <mergeCell ref="E18:F19"/>
    <mergeCell ref="G18:H19"/>
    <mergeCell ref="I18:N18"/>
    <mergeCell ref="O18:O20"/>
    <mergeCell ref="I19:N19"/>
    <mergeCell ref="A18:A20"/>
    <mergeCell ref="B18:B20"/>
    <mergeCell ref="C18:C20"/>
    <mergeCell ref="D18:D20"/>
    <mergeCell ref="A15:O15"/>
    <mergeCell ref="A16:O16"/>
    <mergeCell ref="C6:O6"/>
    <mergeCell ref="A7:O7"/>
    <mergeCell ref="A9:O9"/>
    <mergeCell ref="A10:O10"/>
    <mergeCell ref="A13:O13"/>
    <mergeCell ref="A14:O14"/>
    <mergeCell ref="C1:O1"/>
    <mergeCell ref="A3:O3"/>
    <mergeCell ref="A4:O4"/>
    <mergeCell ref="A5:O5"/>
  </mergeCells>
  <printOptions/>
  <pageMargins left="0.75" right="0.75" top="1" bottom="1" header="0.5" footer="0.5"/>
  <pageSetup fitToHeight="3" fitToWidth="1" horizontalDpi="600" verticalDpi="600" orientation="landscape" paperSize="9" scale="71" r:id="rId1"/>
  <ignoredErrors>
    <ignoredError sqref="M106 M104 H36:H40 E25:F29 M66 F67:F73 G29 M97 K97:L97 G32 J28 H32 M92 E67:E73 M25 I106:L106 G73 G37 L28:M28 G67:G69 G71 M88" formulaRange="1"/>
    <ignoredError sqref="H29 K47:L47 J42:L42 O66:O68 O69:O72 H70:H71 O73 H68 K88:L88 J69:L69 K92:L92 H73 H114 J66:L66 J104:L104" formula="1" formulaRange="1"/>
    <ignoredError sqref="H101:H102 H105 J88 J113:L113 O58:O62 K83:L83 J58:L58 H43:H45 I92 H59:H61 J92 I100:L100 H74:H77 J83 J47 H89:H91 H85:H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75" zoomScaleNormal="75" zoomScalePageLayoutView="0" workbookViewId="0" topLeftCell="C1">
      <selection activeCell="H32" sqref="H32"/>
    </sheetView>
  </sheetViews>
  <sheetFormatPr defaultColWidth="9.00390625" defaultRowHeight="12.75"/>
  <cols>
    <col min="1" max="1" width="5.25390625" style="0" customWidth="1"/>
    <col min="2" max="2" width="41.875" style="0" customWidth="1"/>
    <col min="3" max="3" width="10.875" style="0" customWidth="1"/>
    <col min="4" max="4" width="13.75390625" style="0" customWidth="1"/>
    <col min="5" max="5" width="17.375" style="0" customWidth="1"/>
    <col min="6" max="6" width="14.00390625" style="0" customWidth="1"/>
    <col min="7" max="7" width="15.25390625" style="0" customWidth="1"/>
    <col min="8" max="8" width="13.75390625" style="0" customWidth="1"/>
    <col min="9" max="9" width="13.25390625" style="0" customWidth="1"/>
    <col min="10" max="10" width="13.00390625" style="0" customWidth="1"/>
    <col min="11" max="11" width="12.125" style="0" customWidth="1"/>
    <col min="12" max="12" width="11.75390625" style="0" customWidth="1"/>
    <col min="14" max="15" width="10.375" style="0" bestFit="1" customWidth="1"/>
    <col min="16" max="16" width="11.25390625" style="0" customWidth="1"/>
    <col min="17" max="17" width="12.75390625" style="0" customWidth="1"/>
    <col min="18" max="18" width="15.375" style="0" customWidth="1"/>
  </cols>
  <sheetData>
    <row r="1" spans="1:18" ht="12.75">
      <c r="A1" s="1"/>
      <c r="B1" s="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3:18" ht="12.75">
      <c r="C2" s="68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5.75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5.7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15.75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ht="15.75">
      <c r="A6" s="3"/>
      <c r="B6" s="3"/>
      <c r="C6" s="83" t="s">
        <v>18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15.75">
      <c r="A7" s="83" t="s">
        <v>146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8" ht="15.75">
      <c r="A8" s="2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15.75">
      <c r="A9" s="2"/>
      <c r="B9" s="99" t="s">
        <v>134</v>
      </c>
      <c r="C9" s="99"/>
      <c r="D9" s="57" t="s">
        <v>147</v>
      </c>
      <c r="E9" s="57"/>
      <c r="F9" s="99"/>
      <c r="G9" s="99"/>
      <c r="H9" s="99"/>
      <c r="I9" s="99"/>
      <c r="J9" s="99"/>
      <c r="K9" s="99"/>
      <c r="L9" s="99"/>
      <c r="M9" s="99"/>
      <c r="N9" s="99"/>
      <c r="O9" s="99"/>
      <c r="P9" s="56"/>
      <c r="Q9" s="56"/>
      <c r="R9" s="56"/>
    </row>
    <row r="10" spans="1:18" ht="15.75">
      <c r="A10" s="2"/>
      <c r="B10" s="57" t="s">
        <v>135</v>
      </c>
      <c r="C10" s="57" t="s">
        <v>137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6"/>
      <c r="Q10" s="56"/>
      <c r="R10" s="56"/>
    </row>
    <row r="11" spans="1:18" ht="15.75">
      <c r="A11" s="2"/>
      <c r="B11" s="57" t="s">
        <v>136</v>
      </c>
      <c r="C11" s="57" t="s">
        <v>139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6"/>
      <c r="Q11" s="56"/>
      <c r="R11" s="56"/>
    </row>
    <row r="12" spans="3:9" ht="16.5" customHeight="1">
      <c r="C12" s="7"/>
      <c r="H12" t="s">
        <v>18</v>
      </c>
      <c r="I12" t="s">
        <v>18</v>
      </c>
    </row>
    <row r="13" spans="1:18" ht="14.25" customHeight="1">
      <c r="A13" s="81" t="s">
        <v>17</v>
      </c>
      <c r="B13" s="100" t="s">
        <v>24</v>
      </c>
      <c r="C13" s="100" t="s">
        <v>25</v>
      </c>
      <c r="D13" s="100" t="s">
        <v>143</v>
      </c>
      <c r="E13" s="105" t="s">
        <v>144</v>
      </c>
      <c r="F13" s="100" t="s">
        <v>4</v>
      </c>
      <c r="G13" s="100"/>
      <c r="H13" s="100" t="s">
        <v>5</v>
      </c>
      <c r="I13" s="100"/>
      <c r="J13" s="101" t="s">
        <v>27</v>
      </c>
      <c r="K13" s="102"/>
      <c r="L13" s="102"/>
      <c r="M13" s="102"/>
      <c r="N13" s="102"/>
      <c r="O13" s="102"/>
      <c r="P13" s="102"/>
      <c r="Q13" s="77"/>
      <c r="R13" s="100" t="s">
        <v>145</v>
      </c>
    </row>
    <row r="14" spans="1:18" ht="27.75" customHeight="1">
      <c r="A14" s="81"/>
      <c r="B14" s="100"/>
      <c r="C14" s="100"/>
      <c r="D14" s="100"/>
      <c r="E14" s="106"/>
      <c r="F14" s="100"/>
      <c r="G14" s="100"/>
      <c r="H14" s="100"/>
      <c r="I14" s="100"/>
      <c r="J14" s="78"/>
      <c r="K14" s="79"/>
      <c r="L14" s="79"/>
      <c r="M14" s="79"/>
      <c r="N14" s="79"/>
      <c r="O14" s="79"/>
      <c r="P14" s="79"/>
      <c r="Q14" s="80"/>
      <c r="R14" s="100"/>
    </row>
    <row r="15" spans="1:18" ht="111.75">
      <c r="A15" s="81"/>
      <c r="B15" s="100"/>
      <c r="C15" s="100"/>
      <c r="D15" s="100"/>
      <c r="E15" s="107"/>
      <c r="F15" s="62" t="s">
        <v>7</v>
      </c>
      <c r="G15" s="62" t="s">
        <v>8</v>
      </c>
      <c r="H15" s="62" t="s">
        <v>7</v>
      </c>
      <c r="I15" s="63" t="s">
        <v>8</v>
      </c>
      <c r="J15" s="65" t="s">
        <v>140</v>
      </c>
      <c r="K15" s="65" t="s">
        <v>141</v>
      </c>
      <c r="L15" s="66" t="s">
        <v>9</v>
      </c>
      <c r="M15" s="66" t="s">
        <v>10</v>
      </c>
      <c r="N15" s="66" t="s">
        <v>11</v>
      </c>
      <c r="O15" s="66" t="s">
        <v>12</v>
      </c>
      <c r="P15" s="66" t="s">
        <v>13</v>
      </c>
      <c r="Q15" s="66" t="s">
        <v>14</v>
      </c>
      <c r="R15" s="100"/>
    </row>
    <row r="16" spans="1:18" ht="14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70">
        <v>9</v>
      </c>
      <c r="J16" s="69">
        <v>10</v>
      </c>
      <c r="K16" s="69">
        <v>11</v>
      </c>
      <c r="L16" s="69">
        <v>12</v>
      </c>
      <c r="M16" s="69">
        <v>13</v>
      </c>
      <c r="N16" s="69">
        <v>14</v>
      </c>
      <c r="O16" s="69">
        <v>15</v>
      </c>
      <c r="P16" s="69">
        <v>16</v>
      </c>
      <c r="Q16" s="64">
        <v>17</v>
      </c>
      <c r="R16" s="64">
        <v>18</v>
      </c>
    </row>
    <row r="17" spans="1:18" ht="18" customHeight="1">
      <c r="A17" s="8">
        <v>1</v>
      </c>
      <c r="B17" s="8" t="s">
        <v>148</v>
      </c>
      <c r="C17" s="8">
        <v>1</v>
      </c>
      <c r="D17" s="8">
        <v>32809.73</v>
      </c>
      <c r="E17" s="8">
        <v>10</v>
      </c>
      <c r="F17" s="8">
        <v>256545</v>
      </c>
      <c r="G17" s="8">
        <v>128272.5</v>
      </c>
      <c r="H17" s="8">
        <v>208888.86</v>
      </c>
      <c r="I17" s="71">
        <v>113426.09</v>
      </c>
      <c r="J17" s="71">
        <v>84812.86</v>
      </c>
      <c r="K17" s="71">
        <v>25613.43</v>
      </c>
      <c r="L17" s="8"/>
      <c r="M17" s="8"/>
      <c r="N17" s="8"/>
      <c r="O17" s="8"/>
      <c r="P17" s="8"/>
      <c r="Q17" s="8">
        <v>3000</v>
      </c>
      <c r="R17" s="8">
        <v>47656.14</v>
      </c>
    </row>
    <row r="18" spans="1:18" ht="18" customHeight="1">
      <c r="A18" s="8"/>
      <c r="B18" s="8"/>
      <c r="C18" s="8"/>
      <c r="D18" s="8"/>
      <c r="E18" s="8"/>
      <c r="F18" s="8"/>
      <c r="G18" s="8"/>
      <c r="H18" s="8"/>
      <c r="I18" s="71"/>
      <c r="J18" s="71"/>
      <c r="K18" s="71"/>
      <c r="L18" s="8"/>
      <c r="M18" s="8"/>
      <c r="N18" s="8"/>
      <c r="O18" s="8"/>
      <c r="P18" s="8"/>
      <c r="Q18" s="8"/>
      <c r="R18" s="8"/>
    </row>
    <row r="19" spans="1:18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7" ht="12.75">
      <c r="A22" s="58"/>
      <c r="B22" s="58"/>
      <c r="C22" s="58"/>
      <c r="D22" s="58"/>
      <c r="E22" s="58"/>
      <c r="F22" s="58"/>
      <c r="G22" s="58"/>
    </row>
    <row r="23" spans="1:18" ht="15.75">
      <c r="A23" s="110" t="s">
        <v>142</v>
      </c>
      <c r="B23" s="109"/>
      <c r="C23" s="111" t="s">
        <v>149</v>
      </c>
      <c r="D23" s="112"/>
      <c r="E23" s="112"/>
      <c r="F23" s="112"/>
      <c r="G23" s="112"/>
      <c r="H23" s="112"/>
      <c r="I23" s="57"/>
      <c r="J23" s="57"/>
      <c r="K23" s="57"/>
      <c r="L23" s="57"/>
      <c r="M23" s="57"/>
      <c r="N23" s="56"/>
      <c r="O23" s="56"/>
      <c r="P23" s="56"/>
      <c r="Q23" s="56"/>
      <c r="R23" s="56"/>
    </row>
    <row r="24" spans="1:18" ht="15" customHeight="1">
      <c r="A24" s="60"/>
      <c r="B24" s="60"/>
      <c r="C24" s="104"/>
      <c r="D24" s="84"/>
      <c r="E24" s="84"/>
      <c r="F24" s="84"/>
      <c r="G24" s="84"/>
      <c r="H24" s="84"/>
      <c r="I24" s="57"/>
      <c r="J24" s="57"/>
      <c r="K24" s="57"/>
      <c r="L24" s="57"/>
      <c r="M24" s="57"/>
      <c r="N24" s="75"/>
      <c r="O24" s="75"/>
      <c r="P24" s="75"/>
      <c r="Q24" s="75"/>
      <c r="R24" s="75"/>
    </row>
    <row r="25" spans="1:18" ht="15" customHeight="1">
      <c r="A25" s="60"/>
      <c r="B25" s="60"/>
      <c r="C25" s="72"/>
      <c r="D25" s="56"/>
      <c r="E25" s="56"/>
      <c r="F25" s="56"/>
      <c r="G25" s="56"/>
      <c r="H25" s="56"/>
      <c r="I25" s="57"/>
      <c r="J25" s="57"/>
      <c r="K25" s="57"/>
      <c r="L25" s="57"/>
      <c r="M25" s="57"/>
      <c r="N25" s="75"/>
      <c r="O25" s="75"/>
      <c r="P25" s="75"/>
      <c r="Q25" s="75"/>
      <c r="R25" s="75"/>
    </row>
    <row r="26" spans="1:18" ht="15" customHeight="1">
      <c r="A26" s="99" t="s">
        <v>150</v>
      </c>
      <c r="B26" s="99"/>
      <c r="C26" s="99"/>
      <c r="D26" s="84"/>
      <c r="E26" s="84"/>
      <c r="F26" s="84"/>
      <c r="G26" s="103"/>
      <c r="H26" s="103"/>
      <c r="I26" s="103"/>
      <c r="J26" s="103"/>
      <c r="K26" s="103"/>
      <c r="L26" s="57"/>
      <c r="M26" s="57"/>
      <c r="N26" s="75"/>
      <c r="O26" s="75"/>
      <c r="P26" s="75"/>
      <c r="Q26" s="75"/>
      <c r="R26" s="75"/>
    </row>
    <row r="27" spans="3:18" ht="15" customHeight="1">
      <c r="C27" s="104"/>
      <c r="D27" s="84"/>
      <c r="E27" s="84"/>
      <c r="F27" s="84"/>
      <c r="G27" s="84"/>
      <c r="H27" s="84"/>
      <c r="I27" s="75"/>
      <c r="J27" s="75"/>
      <c r="K27" s="75"/>
      <c r="L27" s="57"/>
      <c r="M27" s="57"/>
      <c r="N27" s="75"/>
      <c r="O27" s="75"/>
      <c r="P27" s="75"/>
      <c r="Q27" s="75"/>
      <c r="R27" s="75"/>
    </row>
    <row r="28" spans="1:18" ht="15" customHeight="1">
      <c r="A28" s="60"/>
      <c r="B28" s="60"/>
      <c r="C28" s="72"/>
      <c r="D28" s="56"/>
      <c r="E28" s="56"/>
      <c r="F28" s="56"/>
      <c r="G28" s="56"/>
      <c r="H28" s="56"/>
      <c r="I28" s="57"/>
      <c r="J28" s="57"/>
      <c r="K28" s="57"/>
      <c r="L28" s="57"/>
      <c r="M28" s="57"/>
      <c r="N28" s="75"/>
      <c r="O28" s="75"/>
      <c r="P28" s="75"/>
      <c r="Q28" s="75"/>
      <c r="R28" s="75"/>
    </row>
    <row r="29" spans="1:7" ht="12.75">
      <c r="A29" s="61" t="s">
        <v>138</v>
      </c>
      <c r="B29" s="108" t="s">
        <v>151</v>
      </c>
      <c r="C29" s="108"/>
      <c r="D29" s="109"/>
      <c r="E29" s="109"/>
      <c r="F29" s="74"/>
      <c r="G29" s="74"/>
    </row>
    <row r="30" spans="1:18" ht="16.5" customHeight="1">
      <c r="A30" s="60"/>
      <c r="B30" s="60"/>
      <c r="C30" s="61"/>
      <c r="D30" s="73"/>
      <c r="E30" s="73"/>
      <c r="F30" s="73"/>
      <c r="G30" s="73"/>
      <c r="I30" s="57"/>
      <c r="J30" s="57"/>
      <c r="K30" s="57"/>
      <c r="L30" s="56"/>
      <c r="M30" s="56"/>
      <c r="N30" s="76"/>
      <c r="O30" s="76"/>
      <c r="P30" s="76"/>
      <c r="Q30" s="76"/>
      <c r="R30" s="76"/>
    </row>
    <row r="31" spans="1:18" ht="15.75" customHeight="1">
      <c r="A31" s="60"/>
      <c r="B31" s="60"/>
      <c r="C31" s="58"/>
      <c r="D31" s="58"/>
      <c r="E31" s="58"/>
      <c r="F31" s="58"/>
      <c r="G31" s="58"/>
      <c r="N31" s="75"/>
      <c r="O31" s="75"/>
      <c r="P31" s="75"/>
      <c r="Q31" s="75"/>
      <c r="R31" s="75"/>
    </row>
    <row r="32" spans="1:18" ht="15.75" customHeight="1">
      <c r="A32" s="60"/>
      <c r="B32" s="60"/>
      <c r="C32" s="58"/>
      <c r="D32" s="58"/>
      <c r="E32" s="58"/>
      <c r="F32" s="58"/>
      <c r="G32" s="58"/>
      <c r="N32" s="59"/>
      <c r="O32" s="59"/>
      <c r="P32" s="59"/>
      <c r="Q32" s="59"/>
      <c r="R32" s="59"/>
    </row>
    <row r="33" spans="1:7" ht="12.75">
      <c r="A33" s="58"/>
      <c r="B33" s="58"/>
      <c r="C33" s="58"/>
      <c r="D33" s="58"/>
      <c r="E33" s="58"/>
      <c r="F33" s="58"/>
      <c r="G33" s="58"/>
    </row>
  </sheetData>
  <sheetProtection/>
  <mergeCells count="24">
    <mergeCell ref="G26:K26"/>
    <mergeCell ref="C27:H27"/>
    <mergeCell ref="E13:E15"/>
    <mergeCell ref="B29:E29"/>
    <mergeCell ref="C24:H24"/>
    <mergeCell ref="A23:B23"/>
    <mergeCell ref="C23:H23"/>
    <mergeCell ref="A26:F26"/>
    <mergeCell ref="F13:G14"/>
    <mergeCell ref="H13:I14"/>
    <mergeCell ref="R13:R15"/>
    <mergeCell ref="J13:Q14"/>
    <mergeCell ref="A13:A15"/>
    <mergeCell ref="B13:B15"/>
    <mergeCell ref="C13:C15"/>
    <mergeCell ref="D13:D15"/>
    <mergeCell ref="C6:R6"/>
    <mergeCell ref="A7:R7"/>
    <mergeCell ref="B9:C9"/>
    <mergeCell ref="F9:O9"/>
    <mergeCell ref="C1:R1"/>
    <mergeCell ref="A3:R3"/>
    <mergeCell ref="A4:R4"/>
    <mergeCell ref="A5:R5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Газаева В.Х.</dc:creator>
  <cp:keywords/>
  <dc:description/>
  <cp:lastModifiedBy>ELsmirnova</cp:lastModifiedBy>
  <cp:lastPrinted>2015-07-01T08:07:10Z</cp:lastPrinted>
  <dcterms:created xsi:type="dcterms:W3CDTF">2003-07-08T10:36:28Z</dcterms:created>
  <dcterms:modified xsi:type="dcterms:W3CDTF">2015-07-01T10:49:32Z</dcterms:modified>
  <cp:category/>
  <cp:version/>
  <cp:contentType/>
  <cp:contentStatus/>
</cp:coreProperties>
</file>