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4\"/>
    </mc:Choice>
  </mc:AlternateContent>
  <xr:revisionPtr revIDLastSave="0" documentId="8_{2823A62C-2B42-47AF-B6B1-19315BA9BC70}" xr6:coauthVersionLast="46" xr6:coauthVersionMax="46" xr10:uidLastSave="{00000000-0000-0000-0000-000000000000}"/>
  <bookViews>
    <workbookView xWindow="-120" yWindow="-120" windowWidth="29040" windowHeight="15840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T1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5" i="1"/>
  <c r="T96" i="1"/>
  <c r="T14" i="1"/>
  <c r="S94" i="1"/>
  <c r="S14" i="1"/>
  <c r="S78" i="1"/>
  <c r="S70" i="1"/>
  <c r="S51" i="1"/>
  <c r="S40" i="1"/>
  <c r="S35" i="1"/>
  <c r="R70" i="1"/>
  <c r="R51" i="1"/>
  <c r="R40" i="1"/>
  <c r="R14" i="1"/>
  <c r="C14" i="1"/>
  <c r="X14" i="1"/>
  <c r="F15" i="1"/>
  <c r="K15" i="1"/>
  <c r="U15" i="1"/>
  <c r="V15" i="1"/>
  <c r="Y15" i="1"/>
  <c r="D16" i="1"/>
  <c r="D14" i="1"/>
  <c r="G16" i="1"/>
  <c r="G14" i="1"/>
  <c r="V14" i="1"/>
  <c r="J16" i="1"/>
  <c r="K16" i="1"/>
  <c r="V16" i="1"/>
  <c r="Y16" i="1"/>
  <c r="F17" i="1"/>
  <c r="K17" i="1"/>
  <c r="F18" i="1"/>
  <c r="J18" i="1"/>
  <c r="K18" i="1"/>
  <c r="L18" i="1"/>
  <c r="L14" i="1"/>
  <c r="U18" i="1"/>
  <c r="Y18" i="1"/>
  <c r="G19" i="1"/>
  <c r="F19" i="1"/>
  <c r="K19" i="1"/>
  <c r="U19" i="1"/>
  <c r="D22" i="1"/>
  <c r="E22" i="1"/>
  <c r="E14" i="1"/>
  <c r="F22" i="1"/>
  <c r="G22" i="1"/>
  <c r="H22" i="1"/>
  <c r="H14" i="1"/>
  <c r="I22" i="1"/>
  <c r="I14" i="1"/>
  <c r="J22" i="1"/>
  <c r="J14" i="1"/>
  <c r="U14" i="1"/>
  <c r="L22" i="1"/>
  <c r="N22" i="1"/>
  <c r="N14" i="1"/>
  <c r="F23" i="1"/>
  <c r="K23" i="1"/>
  <c r="U23" i="1"/>
  <c r="V23" i="1"/>
  <c r="Y23" i="1"/>
  <c r="F24" i="1"/>
  <c r="K24" i="1"/>
  <c r="U24" i="1"/>
  <c r="V24" i="1"/>
  <c r="Y24" i="1"/>
  <c r="F25" i="1"/>
  <c r="K25" i="1"/>
  <c r="U25" i="1"/>
  <c r="V25" i="1"/>
  <c r="Y25" i="1"/>
  <c r="F26" i="1"/>
  <c r="M26" i="1"/>
  <c r="K26" i="1"/>
  <c r="Y26" i="1"/>
  <c r="F27" i="1"/>
  <c r="K27" i="1"/>
  <c r="Y27" i="1"/>
  <c r="F28" i="1"/>
  <c r="K28" i="1"/>
  <c r="Y28" i="1"/>
  <c r="F29" i="1"/>
  <c r="K29" i="1"/>
  <c r="U29" i="1"/>
  <c r="V29" i="1"/>
  <c r="Y29" i="1"/>
  <c r="F31" i="1"/>
  <c r="K31" i="1"/>
  <c r="Y31" i="1"/>
  <c r="F32" i="1"/>
  <c r="K32" i="1"/>
  <c r="U32" i="1"/>
  <c r="V32" i="1"/>
  <c r="Y32" i="1"/>
  <c r="F33" i="1"/>
  <c r="K33" i="1"/>
  <c r="U33" i="1"/>
  <c r="V33" i="1"/>
  <c r="Y33" i="1"/>
  <c r="F34" i="1"/>
  <c r="K34" i="1"/>
  <c r="U34" i="1"/>
  <c r="V34" i="1"/>
  <c r="Y34" i="1"/>
  <c r="C35" i="1"/>
  <c r="D35" i="1"/>
  <c r="E35" i="1"/>
  <c r="F35" i="1"/>
  <c r="G35" i="1"/>
  <c r="H35" i="1"/>
  <c r="I35" i="1"/>
  <c r="J35" i="1"/>
  <c r="U35" i="1"/>
  <c r="L35" i="1"/>
  <c r="Y35" i="1"/>
  <c r="M35" i="1"/>
  <c r="N35" i="1"/>
  <c r="V35" i="1"/>
  <c r="X35" i="1"/>
  <c r="F36" i="1"/>
  <c r="G36" i="1"/>
  <c r="K36" i="1"/>
  <c r="K35" i="1"/>
  <c r="U36" i="1"/>
  <c r="V36" i="1"/>
  <c r="F37" i="1"/>
  <c r="K37" i="1"/>
  <c r="U37" i="1"/>
  <c r="V37" i="1"/>
  <c r="Y37" i="1"/>
  <c r="F38" i="1"/>
  <c r="K38" i="1"/>
  <c r="U38" i="1"/>
  <c r="V38" i="1"/>
  <c r="Y38" i="1"/>
  <c r="C40" i="1"/>
  <c r="D40" i="1"/>
  <c r="J40" i="1"/>
  <c r="L40" i="1"/>
  <c r="N40" i="1"/>
  <c r="X40" i="1"/>
  <c r="Y40" i="1"/>
  <c r="G43" i="1"/>
  <c r="G40" i="1"/>
  <c r="K43" i="1"/>
  <c r="Y43" i="1"/>
  <c r="H44" i="1"/>
  <c r="F44" i="1"/>
  <c r="K44" i="1"/>
  <c r="Y44" i="1"/>
  <c r="F45" i="1"/>
  <c r="K45" i="1"/>
  <c r="U45" i="1"/>
  <c r="V45" i="1"/>
  <c r="F46" i="1"/>
  <c r="K46" i="1"/>
  <c r="U46" i="1"/>
  <c r="V46" i="1"/>
  <c r="Y46" i="1"/>
  <c r="F47" i="1"/>
  <c r="K47" i="1"/>
  <c r="P47" i="1"/>
  <c r="U47" i="1"/>
  <c r="V47" i="1"/>
  <c r="Y47" i="1"/>
  <c r="E48" i="1"/>
  <c r="E40" i="1"/>
  <c r="G48" i="1"/>
  <c r="F48" i="1"/>
  <c r="H48" i="1"/>
  <c r="I48" i="1"/>
  <c r="I40" i="1"/>
  <c r="J48" i="1"/>
  <c r="L48" i="1"/>
  <c r="M48" i="1"/>
  <c r="K48" i="1"/>
  <c r="N48" i="1"/>
  <c r="U48" i="1"/>
  <c r="Y48" i="1"/>
  <c r="F49" i="1"/>
  <c r="K49" i="1"/>
  <c r="U49" i="1"/>
  <c r="V49" i="1"/>
  <c r="Y49" i="1"/>
  <c r="F50" i="1"/>
  <c r="G50" i="1"/>
  <c r="K50" i="1"/>
  <c r="U50" i="1"/>
  <c r="V50" i="1"/>
  <c r="C51" i="1"/>
  <c r="D51" i="1"/>
  <c r="E51" i="1"/>
  <c r="H51" i="1"/>
  <c r="I51" i="1"/>
  <c r="L51" i="1"/>
  <c r="M51" i="1"/>
  <c r="G52" i="1"/>
  <c r="F52" i="1"/>
  <c r="K52" i="1"/>
  <c r="U52" i="1"/>
  <c r="F53" i="1"/>
  <c r="G53" i="1"/>
  <c r="J53" i="1"/>
  <c r="J51" i="1"/>
  <c r="K53" i="1"/>
  <c r="V53" i="1"/>
  <c r="Y53" i="1"/>
  <c r="F54" i="1"/>
  <c r="K54" i="1"/>
  <c r="E55" i="1"/>
  <c r="H55" i="1"/>
  <c r="I55" i="1"/>
  <c r="J55" i="1"/>
  <c r="U55" i="1"/>
  <c r="L55" i="1"/>
  <c r="K55" i="1"/>
  <c r="M55" i="1"/>
  <c r="N55" i="1"/>
  <c r="N51" i="1"/>
  <c r="X55" i="1"/>
  <c r="X51" i="1"/>
  <c r="Y55" i="1"/>
  <c r="G56" i="1"/>
  <c r="G55" i="1"/>
  <c r="K56" i="1"/>
  <c r="U56" i="1"/>
  <c r="Y56" i="1"/>
  <c r="F57" i="1"/>
  <c r="K57" i="1"/>
  <c r="U57" i="1"/>
  <c r="V57" i="1"/>
  <c r="Y57" i="1"/>
  <c r="F58" i="1"/>
  <c r="K58" i="1"/>
  <c r="F59" i="1"/>
  <c r="K59" i="1"/>
  <c r="U59" i="1"/>
  <c r="V59" i="1"/>
  <c r="Y59" i="1"/>
  <c r="E60" i="1"/>
  <c r="F60" i="1"/>
  <c r="G60" i="1"/>
  <c r="H60" i="1"/>
  <c r="I60" i="1"/>
  <c r="J60" i="1"/>
  <c r="U60" i="1"/>
  <c r="L60" i="1"/>
  <c r="M60" i="1"/>
  <c r="N60" i="1"/>
  <c r="X60" i="1"/>
  <c r="F61" i="1"/>
  <c r="F62" i="1"/>
  <c r="K62" i="1"/>
  <c r="K60" i="1"/>
  <c r="U62" i="1"/>
  <c r="V62" i="1"/>
  <c r="C63" i="1"/>
  <c r="D63" i="1"/>
  <c r="D94" i="1"/>
  <c r="J63" i="1"/>
  <c r="L63" i="1"/>
  <c r="Y63" i="1"/>
  <c r="N63" i="1"/>
  <c r="X63" i="1"/>
  <c r="G64" i="1"/>
  <c r="H64" i="1"/>
  <c r="H63" i="1"/>
  <c r="K64" i="1"/>
  <c r="U64" i="1"/>
  <c r="V64" i="1"/>
  <c r="Y64" i="1"/>
  <c r="G65" i="1"/>
  <c r="G63" i="1"/>
  <c r="H65" i="1"/>
  <c r="I65" i="1"/>
  <c r="I63" i="1"/>
  <c r="M65" i="1"/>
  <c r="K65" i="1"/>
  <c r="N65" i="1"/>
  <c r="U65" i="1"/>
  <c r="Y65" i="1"/>
  <c r="G66" i="1"/>
  <c r="F66" i="1"/>
  <c r="I66" i="1"/>
  <c r="K66" i="1"/>
  <c r="V66" i="1"/>
  <c r="Y66" i="1"/>
  <c r="E67" i="1"/>
  <c r="E63" i="1"/>
  <c r="G67" i="1"/>
  <c r="V67" i="1"/>
  <c r="H67" i="1"/>
  <c r="I67" i="1"/>
  <c r="J67" i="1"/>
  <c r="K67" i="1"/>
  <c r="L67" i="1"/>
  <c r="Y67" i="1"/>
  <c r="M67" i="1"/>
  <c r="N67" i="1"/>
  <c r="U67" i="1"/>
  <c r="X67" i="1"/>
  <c r="F68" i="1"/>
  <c r="G68" i="1"/>
  <c r="U68" i="1"/>
  <c r="K68" i="1"/>
  <c r="V68" i="1"/>
  <c r="Y68" i="1"/>
  <c r="F69" i="1"/>
  <c r="K69" i="1"/>
  <c r="U69" i="1"/>
  <c r="V69" i="1"/>
  <c r="Y69" i="1"/>
  <c r="C73" i="1"/>
  <c r="D73" i="1"/>
  <c r="E73" i="1"/>
  <c r="G73" i="1"/>
  <c r="H73" i="1"/>
  <c r="I73" i="1"/>
  <c r="L73" i="1"/>
  <c r="V73" i="1"/>
  <c r="M73" i="1"/>
  <c r="N73" i="1"/>
  <c r="X73" i="1"/>
  <c r="F74" i="1"/>
  <c r="J74" i="1"/>
  <c r="K74" i="1"/>
  <c r="F75" i="1"/>
  <c r="F73" i="1"/>
  <c r="J75" i="1"/>
  <c r="J73" i="1"/>
  <c r="J94" i="1"/>
  <c r="K75" i="1"/>
  <c r="V75" i="1"/>
  <c r="Y75" i="1"/>
  <c r="F76" i="1"/>
  <c r="J76" i="1"/>
  <c r="K76" i="1"/>
  <c r="K73" i="1"/>
  <c r="U76" i="1"/>
  <c r="V76" i="1"/>
  <c r="Y76" i="1"/>
  <c r="F77" i="1"/>
  <c r="K77" i="1"/>
  <c r="U77" i="1"/>
  <c r="V77" i="1"/>
  <c r="Y77" i="1"/>
  <c r="C78" i="1"/>
  <c r="D78" i="1"/>
  <c r="E78" i="1"/>
  <c r="G78" i="1"/>
  <c r="H78" i="1"/>
  <c r="I78" i="1"/>
  <c r="J78" i="1"/>
  <c r="K78" i="1"/>
  <c r="L78" i="1"/>
  <c r="M78" i="1"/>
  <c r="N78" i="1"/>
  <c r="F80" i="1"/>
  <c r="F78" i="1"/>
  <c r="U80" i="1"/>
  <c r="G81" i="1"/>
  <c r="F81" i="1"/>
  <c r="K81" i="1"/>
  <c r="U81" i="1"/>
  <c r="Y81" i="1"/>
  <c r="I82" i="1"/>
  <c r="F82" i="1"/>
  <c r="K82" i="1"/>
  <c r="U82" i="1"/>
  <c r="Y82" i="1"/>
  <c r="F83" i="1"/>
  <c r="K83" i="1"/>
  <c r="U83" i="1"/>
  <c r="V83" i="1"/>
  <c r="Y83" i="1"/>
  <c r="F84" i="1"/>
  <c r="M84" i="1"/>
  <c r="K84" i="1"/>
  <c r="U84" i="1"/>
  <c r="V84" i="1"/>
  <c r="Y84" i="1"/>
  <c r="F85" i="1"/>
  <c r="K85" i="1"/>
  <c r="Y85" i="1"/>
  <c r="F86" i="1"/>
  <c r="L86" i="1"/>
  <c r="V86" i="1"/>
  <c r="U86" i="1"/>
  <c r="C88" i="1"/>
  <c r="D88" i="1"/>
  <c r="E88" i="1"/>
  <c r="G88" i="1"/>
  <c r="H88" i="1"/>
  <c r="I88" i="1"/>
  <c r="J88" i="1"/>
  <c r="M88" i="1"/>
  <c r="N88" i="1"/>
  <c r="U88" i="1"/>
  <c r="X88" i="1"/>
  <c r="F89" i="1"/>
  <c r="L89" i="1"/>
  <c r="L88" i="1"/>
  <c r="U89" i="1"/>
  <c r="F90" i="1"/>
  <c r="F88" i="1"/>
  <c r="F91" i="1"/>
  <c r="U91" i="1"/>
  <c r="U92" i="1"/>
  <c r="V92" i="1"/>
  <c r="C94" i="1"/>
  <c r="F95" i="1"/>
  <c r="G98" i="1"/>
  <c r="G99" i="1"/>
  <c r="V40" i="1"/>
  <c r="K22" i="1"/>
  <c r="K14" i="1"/>
  <c r="V88" i="1"/>
  <c r="Y88" i="1"/>
  <c r="K51" i="1"/>
  <c r="U40" i="1"/>
  <c r="Y14" i="1"/>
  <c r="L94" i="1"/>
  <c r="W14" i="1"/>
  <c r="W94" i="1"/>
  <c r="K63" i="1"/>
  <c r="V55" i="1"/>
  <c r="F55" i="1"/>
  <c r="F51" i="1"/>
  <c r="K40" i="1"/>
  <c r="I94" i="1"/>
  <c r="Y51" i="1"/>
  <c r="X94" i="1"/>
  <c r="Y86" i="1"/>
  <c r="K86" i="1"/>
  <c r="K89" i="1"/>
  <c r="K88" i="1"/>
  <c r="Y89" i="1"/>
  <c r="V89" i="1"/>
  <c r="V81" i="1"/>
  <c r="U75" i="1"/>
  <c r="F67" i="1"/>
  <c r="U66" i="1"/>
  <c r="M63" i="1"/>
  <c r="G51" i="1"/>
  <c r="V48" i="1"/>
  <c r="V43" i="1"/>
  <c r="F43" i="1"/>
  <c r="F40" i="1"/>
  <c r="M40" i="1"/>
  <c r="W35" i="1"/>
  <c r="M22" i="1"/>
  <c r="M14" i="1"/>
  <c r="V18" i="1"/>
  <c r="F64" i="1"/>
  <c r="F63" i="1"/>
  <c r="U53" i="1"/>
  <c r="U43" i="1"/>
  <c r="H40" i="1"/>
  <c r="V65" i="1"/>
  <c r="F65" i="1"/>
  <c r="V56" i="1"/>
  <c r="F56" i="1"/>
  <c r="V52" i="1"/>
  <c r="V19" i="1"/>
  <c r="U16" i="1"/>
  <c r="F16" i="1"/>
  <c r="F14" i="1"/>
  <c r="F94" i="1"/>
  <c r="U51" i="1"/>
  <c r="V51" i="1"/>
  <c r="R94" i="1"/>
  <c r="T94" i="1"/>
  <c r="N94" i="1"/>
  <c r="N98" i="1"/>
  <c r="W40" i="1"/>
  <c r="G94" i="1"/>
  <c r="G102" i="1"/>
  <c r="E94" i="1"/>
  <c r="V63" i="1"/>
  <c r="K94" i="1"/>
  <c r="M94" i="1"/>
  <c r="U73" i="1"/>
  <c r="U63" i="1"/>
  <c r="V60" i="1"/>
  <c r="H94" i="1"/>
  <c r="W88" i="1"/>
  <c r="Y73" i="1"/>
  <c r="Y94" i="1"/>
  <c r="L98" i="1"/>
  <c r="W73" i="1"/>
  <c r="W63" i="1"/>
  <c r="W51" i="1"/>
  <c r="V94" i="1"/>
  <c r="U94" i="1"/>
</calcChain>
</file>

<file path=xl/comments1.xml><?xml version="1.0" encoding="utf-8"?>
<comments xmlns="http://schemas.openxmlformats.org/spreadsheetml/2006/main">
  <authors>
    <author/>
  </authors>
  <commentList>
    <comment ref="J8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  <comment ref="L8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<sst xmlns="http://schemas.openxmlformats.org/spreadsheetml/2006/main" count="207" uniqueCount="181">
  <si>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</si>
  <si>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</si>
  <si>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</si>
  <si>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</si>
  <si>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</si>
  <si>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</si>
  <si>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</si>
  <si>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</si>
  <si>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</si>
  <si>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</si>
  <si>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</si>
  <si>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</si>
  <si>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</si>
  <si>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</si>
  <si>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</si>
  <si>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</si>
  <si>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</si>
  <si>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</si>
  <si>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</si>
  <si>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</si>
  <si>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  <charset val="204"/>
      </rPr>
      <t xml:space="preserve">1.09.2006 </t>
    </r>
    <r>
      <rPr>
        <sz val="12"/>
        <rFont val="Times New Roman"/>
        <family val="1"/>
        <charset val="204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</si>
  <si>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</si>
  <si>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</si>
  <si>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</si>
  <si>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</si>
  <si>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</si>
  <si>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</si>
  <si>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</si>
  <si>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</si>
  <si>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</si>
  <si>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</si>
  <si>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</si>
  <si>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</si>
  <si>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</si>
  <si>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</si>
  <si>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</si>
  <si>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</si>
  <si>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</si>
  <si>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</si>
  <si>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</si>
  <si>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</si>
  <si>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</si>
  <si>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</si>
  <si>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</si>
  <si>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</si>
  <si>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</si>
  <si>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</si>
  <si>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</si>
  <si>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</si>
  <si>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</si>
  <si>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</si>
  <si>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</si>
  <si>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</si>
  <si>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</si>
  <si>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</si>
  <si>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</si>
  <si>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</si>
  <si>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</si>
  <si>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</si>
  <si>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</si>
  <si>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</si>
  <si>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</si>
  <si>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</si>
  <si>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</si>
  <si>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</si>
  <si>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</si>
  <si>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</si>
  <si>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</si>
  <si>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</si>
  <si>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</si>
  <si>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</si>
  <si>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</si>
  <si>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</si>
  <si>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</si>
  <si>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</si>
  <si>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</si>
  <si>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</si>
  <si>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</si>
  <si>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</si>
  <si>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</si>
  <si>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</si>
  <si>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</si>
  <si>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</si>
  <si>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</si>
  <si>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</si>
  <si>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</si>
  <si>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</si>
  <si>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</si>
  <si>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</si>
  <si>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</si>
  <si>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</si>
  <si>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</si>
  <si>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</si>
  <si>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</si>
  <si>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</si>
  <si>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</si>
  <si>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</si>
  <si>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</si>
  <si>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</si>
  <si>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</si>
  <si>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</si>
  <si>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</si>
  <si>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</si>
  <si>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</si>
  <si>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</si>
  <si>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</si>
  <si>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</si>
  <si>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</si>
  <si>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</si>
  <si>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</si>
  <si>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</si>
  <si>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</si>
  <si>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</si>
  <si>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</si>
  <si>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</si>
  <si>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</si>
  <si>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</si>
  <si>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</si>
  <si>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</si>
  <si>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</si>
  <si>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</si>
  <si>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</si>
  <si>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</si>
  <si>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</si>
  <si>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</si>
  <si>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</si>
  <si>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</si>
  <si>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</si>
  <si>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</si>
  <si>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</si>
  <si>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</si>
  <si>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</si>
  <si>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</si>
  <si>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</si>
  <si>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</si>
  <si>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</si>
  <si>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</si>
  <si>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</si>
  <si>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</si>
  <si>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</si>
  <si>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</si>
  <si>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</si>
  <si>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</si>
  <si>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</si>
  <si>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</si>
  <si>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</si>
  <si>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</si>
  <si>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</si>
  <si>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</si>
  <si>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</si>
  <si>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</si>
  <si>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</si>
  <si>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</si>
  <si>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</si>
  <si>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</si>
  <si>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</si>
  <si>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</si>
  <si>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</si>
  <si>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</si>
  <si>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</si>
  <si>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</si>
  <si>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</si>
  <si>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</si>
  <si>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</si>
  <si>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</si>
  <si>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</si>
  <si>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</si>
  <si>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</si>
  <si>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</si>
  <si>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% исполнения</t>
  </si>
  <si>
    <t>12045,46</t>
  </si>
  <si>
    <t>195,03</t>
  </si>
  <si>
    <t>0,00</t>
  </si>
  <si>
    <t>507,56</t>
  </si>
  <si>
    <t>300,10</t>
  </si>
  <si>
    <t>4,47</t>
  </si>
  <si>
    <t>29,54</t>
  </si>
  <si>
    <t xml:space="preserve">от 2021г. № </t>
  </si>
  <si>
    <t xml:space="preserve"> Исполнение бюджетных ассигнований по разделам и подразделам, классификации расходов бюджета Елизаветинского сельского поселения  за 2020 год </t>
  </si>
  <si>
    <t>Исполнение за 2020 год (тыс. руб.)</t>
  </si>
  <si>
    <t>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</si>
</sst>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Stencil"/>
      <family val="5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164" fontId="2" fillId="0" borderId="0" xfId="0" applyNumberFormat="1" applyFont="1" applyFill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/>
    <xf numFmtId="0" fontId="0" fillId="0" borderId="2" xfId="0" applyBorder="1"/>
    <xf numFmtId="0" fontId="4" fillId="0" borderId="7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2" fontId="0" fillId="0" borderId="0" xfId="0" applyNumberFormat="1"/>
    <xf numFmtId="0" fontId="6" fillId="0" borderId="7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2" fontId="6" fillId="2" borderId="11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2" fontId="4" fillId="3" borderId="15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/>
    </xf>
    <xf numFmtId="0" fontId="0" fillId="0" borderId="17" xfId="0" applyFont="1" applyFill="1" applyBorder="1" applyAlignment="1"/>
    <xf numFmtId="0" fontId="1" fillId="0" borderId="18" xfId="0" applyFont="1" applyFill="1" applyBorder="1" applyAlignment="1"/>
    <xf numFmtId="0" fontId="10" fillId="0" borderId="18" xfId="0" applyFont="1" applyBorder="1" applyAlignment="1"/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0" fillId="4" borderId="18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/>
    <xf numFmtId="0" fontId="11" fillId="0" borderId="14" xfId="0" applyFont="1" applyFill="1" applyBorder="1" applyAlignment="1">
      <alignment horizontal="center" wrapText="1"/>
    </xf>
    <xf numFmtId="164" fontId="8" fillId="0" borderId="15" xfId="0" applyNumberFormat="1" applyFont="1" applyBorder="1" applyAlignment="1">
      <alignment horizontal="center" wrapText="1"/>
    </xf>
    <xf numFmtId="164" fontId="2" fillId="0" borderId="13" xfId="0" applyNumberFormat="1" applyFont="1" applyFill="1" applyBorder="1" applyAlignment="1">
      <alignment wrapText="1"/>
    </xf>
    <xf numFmtId="164" fontId="1" fillId="0" borderId="14" xfId="0" applyNumberFormat="1" applyFont="1" applyFill="1" applyBorder="1"/>
    <xf numFmtId="164" fontId="0" fillId="0" borderId="14" xfId="0" applyNumberFormat="1" applyBorder="1"/>
    <xf numFmtId="164" fontId="0" fillId="0" borderId="14" xfId="0" applyNumberFormat="1" applyFill="1" applyBorder="1"/>
    <xf numFmtId="164" fontId="12" fillId="0" borderId="14" xfId="0" applyNumberFormat="1" applyFont="1" applyFill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0" fillId="0" borderId="15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164" fontId="12" fillId="0" borderId="0" xfId="0" applyNumberFormat="1" applyFont="1" applyFill="1"/>
    <xf numFmtId="164" fontId="12" fillId="0" borderId="0" xfId="0" applyNumberFormat="1" applyFont="1"/>
    <xf numFmtId="0" fontId="11" fillId="3" borderId="0" xfId="0" applyFont="1" applyFill="1" applyBorder="1" applyAlignment="1">
      <alignment horizontal="right" wrapText="1"/>
    </xf>
    <xf numFmtId="14" fontId="13" fillId="3" borderId="0" xfId="0" applyNumberFormat="1" applyFont="1" applyFill="1"/>
    <xf numFmtId="0" fontId="13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4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8"/>
  <sheetViews>
    <sheetView tabSelected="1" workbookViewId="0">
      <selection activeCell="A8" sqref="A8:X8"/>
    </sheetView>
  </sheetViews>
  <sheetFormatPr defaultRowHeight="12.75"/>
  <cols>
    <col min="1" max="1" width="44.42578125" customWidth="1"/>
    <col min="2" max="2" width="8.85546875" style="1" customWidth="1"/>
    <col min="3" max="9" width="0" hidden="1" customWidth="1"/>
    <col min="10" max="10" width="0" style="2" hidden="1" customWidth="1"/>
    <col min="11" max="11" width="0" hidden="1" customWidth="1"/>
    <col min="12" max="12" width="0" style="2" hidden="1" customWidth="1"/>
    <col min="13" max="14" width="0" hidden="1" customWidth="1"/>
    <col min="15" max="15" width="13.28515625" style="1" customWidth="1"/>
    <col min="16" max="17" width="0" style="1" hidden="1" customWidth="1"/>
    <col min="18" max="18" width="11.140625" style="1" customWidth="1"/>
    <col min="19" max="19" width="13.28515625" style="1" customWidth="1"/>
    <col min="20" max="20" width="15.140625" style="1" customWidth="1"/>
    <col min="21" max="21" width="0" style="2" hidden="1" customWidth="1"/>
    <col min="22" max="22" width="0" hidden="1" customWidth="1"/>
    <col min="23" max="23" width="0" style="3" hidden="1" customWidth="1"/>
    <col min="24" max="24" width="0" style="2" hidden="1" customWidth="1"/>
    <col min="25" max="25" width="0" hidden="1" customWidth="1"/>
    <col min="26" max="26" width="3.28515625" customWidth="1"/>
  </cols>
  <sheetData>
    <row r="1" spans="1:26">
      <c r="A1" s="2"/>
      <c r="B1" s="97" t="s">
        <v>180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4" t="s">
        <v>0</v>
      </c>
      <c r="V1" s="4" t="s">
        <v>0</v>
      </c>
      <c r="W1" s="5"/>
    </row>
    <row r="2" spans="1:26">
      <c r="A2" s="2"/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4" t="s">
        <v>2</v>
      </c>
      <c r="V2" s="4" t="s">
        <v>2</v>
      </c>
      <c r="W2" s="5"/>
    </row>
    <row r="3" spans="1:26">
      <c r="A3" s="2"/>
      <c r="B3" s="98" t="s">
        <v>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 t="s">
        <v>4</v>
      </c>
      <c r="V3" s="4" t="s">
        <v>4</v>
      </c>
      <c r="W3" s="5"/>
    </row>
    <row r="4" spans="1:26" ht="15.6" customHeight="1">
      <c r="A4" s="2"/>
      <c r="B4" s="98" t="s">
        <v>177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4" t="s">
        <v>5</v>
      </c>
      <c r="V4" s="4" t="s">
        <v>5</v>
      </c>
      <c r="W4" s="5"/>
    </row>
    <row r="5" spans="1:26" ht="1.9" hidden="1" customHeight="1">
      <c r="A5" s="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6"/>
      <c r="V5" s="6"/>
      <c r="W5" s="5"/>
    </row>
    <row r="6" spans="1:26" ht="12.75" hidden="1" customHeight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6" ht="12.75" hidden="1" customHeight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6" ht="52.5" customHeight="1">
      <c r="A8" s="100" t="s">
        <v>178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6" ht="19.5" hidden="1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6" ht="15.75" customHeight="1">
      <c r="A10" s="105" t="s">
        <v>6</v>
      </c>
      <c r="B10" s="96" t="s">
        <v>7</v>
      </c>
      <c r="C10" s="96" t="s">
        <v>8</v>
      </c>
      <c r="D10" s="96"/>
      <c r="E10" s="96"/>
      <c r="F10" s="96" t="s">
        <v>9</v>
      </c>
      <c r="G10" s="96" t="s">
        <v>10</v>
      </c>
      <c r="H10" s="96"/>
      <c r="I10" s="96"/>
      <c r="J10" s="96" t="s">
        <v>11</v>
      </c>
      <c r="K10" s="96" t="s">
        <v>12</v>
      </c>
      <c r="L10" s="96" t="s">
        <v>10</v>
      </c>
      <c r="M10" s="96"/>
      <c r="N10" s="96"/>
      <c r="O10" s="96" t="s">
        <v>13</v>
      </c>
      <c r="P10" s="92" t="s">
        <v>14</v>
      </c>
      <c r="Q10" s="96" t="s">
        <v>15</v>
      </c>
      <c r="R10" s="92" t="s">
        <v>16</v>
      </c>
      <c r="S10" s="93" t="s">
        <v>179</v>
      </c>
      <c r="T10" s="92" t="s">
        <v>169</v>
      </c>
      <c r="U10" s="101" t="s">
        <v>17</v>
      </c>
      <c r="V10" s="102" t="s">
        <v>18</v>
      </c>
      <c r="W10" s="103" t="s">
        <v>19</v>
      </c>
      <c r="X10" s="106" t="s">
        <v>20</v>
      </c>
      <c r="Y10" s="107" t="s">
        <v>21</v>
      </c>
    </row>
    <row r="11" spans="1:26" ht="16.5" customHeight="1">
      <c r="A11" s="105"/>
      <c r="B11" s="96"/>
      <c r="C11" s="96"/>
      <c r="D11" s="96"/>
      <c r="E11" s="96"/>
      <c r="F11" s="96"/>
      <c r="G11" s="108" t="s">
        <v>22</v>
      </c>
      <c r="H11" s="108" t="s">
        <v>23</v>
      </c>
      <c r="I11" s="108" t="s">
        <v>24</v>
      </c>
      <c r="J11" s="96"/>
      <c r="K11" s="96"/>
      <c r="L11" s="108" t="s">
        <v>25</v>
      </c>
      <c r="M11" s="108" t="s">
        <v>23</v>
      </c>
      <c r="N11" s="108" t="s">
        <v>24</v>
      </c>
      <c r="O11" s="96"/>
      <c r="P11" s="92"/>
      <c r="Q11" s="96"/>
      <c r="R11" s="92"/>
      <c r="S11" s="94"/>
      <c r="T11" s="92"/>
      <c r="U11" s="101"/>
      <c r="V11" s="102"/>
      <c r="W11" s="103"/>
      <c r="X11" s="106"/>
      <c r="Y11" s="107"/>
    </row>
    <row r="12" spans="1:26" ht="12.75" customHeight="1">
      <c r="A12" s="10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2"/>
      <c r="Q12" s="96"/>
      <c r="R12" s="92"/>
      <c r="S12" s="95"/>
      <c r="T12" s="92"/>
      <c r="U12" s="101"/>
      <c r="V12" s="102"/>
      <c r="W12" s="103"/>
      <c r="X12" s="106"/>
      <c r="Y12" s="107"/>
    </row>
    <row r="13" spans="1:26" ht="0.75" hidden="1" customHeight="1">
      <c r="A13" s="105"/>
      <c r="B13" s="96"/>
      <c r="C13" s="96"/>
      <c r="D13" s="96"/>
      <c r="E13" s="96"/>
      <c r="F13" s="96"/>
      <c r="G13" s="8"/>
      <c r="H13" s="8"/>
      <c r="I13" s="8"/>
      <c r="J13" s="8"/>
      <c r="K13" s="8"/>
      <c r="L13" s="8"/>
      <c r="M13" s="8"/>
      <c r="N13" s="8"/>
      <c r="O13" s="96"/>
      <c r="P13" s="9"/>
      <c r="Q13" s="10"/>
      <c r="R13" s="9"/>
      <c r="S13" s="10"/>
      <c r="T13" s="9"/>
      <c r="U13" s="11"/>
      <c r="V13" s="12"/>
      <c r="W13" s="13"/>
      <c r="X13" s="106"/>
      <c r="Y13" s="14"/>
    </row>
    <row r="14" spans="1:26" ht="15.75" customHeight="1">
      <c r="A14" s="15" t="s">
        <v>26</v>
      </c>
      <c r="B14" s="16" t="s">
        <v>27</v>
      </c>
      <c r="C14" s="17">
        <f>SUM(C16:C22)</f>
        <v>75792</v>
      </c>
      <c r="D14" s="17">
        <f>SUM(D16:D22)</f>
        <v>-4889</v>
      </c>
      <c r="E14" s="17">
        <f t="shared" ref="E14:N14" si="0">SUM(E15:E22)</f>
        <v>72440.56</v>
      </c>
      <c r="F14" s="17">
        <f t="shared" si="0"/>
        <v>81988.899999999994</v>
      </c>
      <c r="G14" s="17">
        <f t="shared" si="0"/>
        <v>68971.899999999994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28</v>
      </c>
      <c r="R14" s="21">
        <f>R16+R20+R21+R22</f>
        <v>13140.480000000001</v>
      </c>
      <c r="S14" s="87">
        <f>S16+S20+S21+S22</f>
        <v>12748.05</v>
      </c>
      <c r="T14" s="23">
        <f>S14/R14*100</f>
        <v>97.013579412624182</v>
      </c>
      <c r="U14" s="22">
        <f>J14/G14*100</f>
        <v>111.53339258451631</v>
      </c>
      <c r="V14" s="23">
        <f>L14/G14*100</f>
        <v>103.4406765653839</v>
      </c>
      <c r="W14" s="24" t="e">
        <f>L14/L94*100</f>
        <v>#REF!</v>
      </c>
      <c r="X14" s="18">
        <f>SUM(X15:X22)</f>
        <v>33597.1</v>
      </c>
      <c r="Y14" s="25">
        <f>L14/X14*100</f>
        <v>212.35463775147258</v>
      </c>
      <c r="Z14" s="26"/>
    </row>
    <row r="15" spans="1:26" ht="0.6" customHeight="1">
      <c r="A15" s="27" t="s">
        <v>29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t="shared" ref="K15:K82" si="1">L15+M15+N15</f>
        <v>833</v>
      </c>
      <c r="L15" s="29">
        <v>833</v>
      </c>
      <c r="M15" s="29"/>
      <c r="N15" s="29"/>
      <c r="O15" s="28" t="s">
        <v>30</v>
      </c>
      <c r="P15" s="31">
        <v>563.70000000000005</v>
      </c>
      <c r="Q15" s="32"/>
      <c r="R15" s="33"/>
      <c r="S15" s="88"/>
      <c r="T15" s="23" t="e">
        <f t="shared" ref="T15:T78" si="2">S15/R15*100</f>
        <v>#DIV/0!</v>
      </c>
      <c r="U15" s="22">
        <f>J15/G15*100</f>
        <v>123.24966974900924</v>
      </c>
      <c r="V15" s="23">
        <f>L15/G15*100</f>
        <v>110.03963011889036</v>
      </c>
      <c r="W15" s="24"/>
      <c r="X15" s="30">
        <v>466.6</v>
      </c>
      <c r="Y15" s="25">
        <f>L15/X15*100</f>
        <v>178.52550364337762</v>
      </c>
    </row>
    <row r="16" spans="1:26" ht="16.899999999999999" customHeight="1">
      <c r="A16" s="34" t="s">
        <v>31</v>
      </c>
      <c r="B16" s="28"/>
      <c r="C16" s="30">
        <v>45198</v>
      </c>
      <c r="D16" s="30">
        <f>-834-3694</f>
        <v>-4528</v>
      </c>
      <c r="E16" s="29">
        <v>39830</v>
      </c>
      <c r="F16" s="29">
        <f t="shared" ref="F16:F77" si="3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32</v>
      </c>
      <c r="P16" s="31">
        <v>5366</v>
      </c>
      <c r="Q16" s="32" t="s">
        <v>33</v>
      </c>
      <c r="R16" s="35">
        <v>12374.45</v>
      </c>
      <c r="S16" s="88" t="s">
        <v>170</v>
      </c>
      <c r="T16" s="91">
        <f t="shared" si="2"/>
        <v>97.341376788463307</v>
      </c>
      <c r="U16" s="22">
        <f>J16/G16*100</f>
        <v>102.26531817413466</v>
      </c>
      <c r="V16" s="23">
        <f>L16/G16*100</f>
        <v>99.007510081862321</v>
      </c>
      <c r="W16" s="36"/>
      <c r="X16" s="30">
        <v>26630.9</v>
      </c>
      <c r="Y16" s="25">
        <f>L16/X16*100</f>
        <v>169.35214356255327</v>
      </c>
    </row>
    <row r="17" spans="1:25" ht="12.75" hidden="1" customHeight="1">
      <c r="A17" s="34" t="s">
        <v>34</v>
      </c>
      <c r="B17" s="28"/>
      <c r="C17" s="30"/>
      <c r="D17" s="30"/>
      <c r="E17" s="29">
        <v>186</v>
      </c>
      <c r="F17" s="29">
        <f t="shared" si="3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35</v>
      </c>
      <c r="P17" s="31"/>
      <c r="Q17" s="32"/>
      <c r="R17" s="33"/>
      <c r="S17" s="88"/>
      <c r="T17" s="23" t="e">
        <f t="shared" si="2"/>
        <v>#DIV/0!</v>
      </c>
      <c r="U17" s="22"/>
      <c r="V17" s="23"/>
      <c r="W17" s="36"/>
      <c r="X17" s="30" t="s">
        <v>36</v>
      </c>
      <c r="Y17" s="25"/>
    </row>
    <row r="18" spans="1:25" ht="0.6" customHeight="1">
      <c r="A18" s="34" t="s">
        <v>37</v>
      </c>
      <c r="B18" s="28"/>
      <c r="C18" s="30">
        <v>9219</v>
      </c>
      <c r="D18" s="30">
        <v>-160</v>
      </c>
      <c r="E18" s="29">
        <v>7953</v>
      </c>
      <c r="F18" s="29">
        <f t="shared" si="3"/>
        <v>11596.7</v>
      </c>
      <c r="G18" s="29">
        <v>9353</v>
      </c>
      <c r="H18" s="29">
        <v>2243.6999999999998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38</v>
      </c>
      <c r="P18" s="31"/>
      <c r="Q18" s="32"/>
      <c r="R18" s="33"/>
      <c r="S18" s="88"/>
      <c r="T18" s="23" t="e">
        <f t="shared" si="2"/>
        <v>#DIV/0!</v>
      </c>
      <c r="U18" s="22">
        <f>J18/G18*100</f>
        <v>136.36266438575856</v>
      </c>
      <c r="V18" s="23">
        <f>L18/G18*100</f>
        <v>106.71442317972844</v>
      </c>
      <c r="W18" s="36"/>
      <c r="X18" s="30">
        <v>6499.6</v>
      </c>
      <c r="Y18" s="25">
        <f>L18/X18*100</f>
        <v>153.56329620284325</v>
      </c>
    </row>
    <row r="19" spans="1:25" ht="16.149999999999999" hidden="1" customHeight="1">
      <c r="A19" s="34" t="s">
        <v>39</v>
      </c>
      <c r="B19" s="28"/>
      <c r="C19" s="30"/>
      <c r="D19" s="30"/>
      <c r="E19" s="29"/>
      <c r="F19" s="29">
        <f t="shared" si="3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40</v>
      </c>
      <c r="P19" s="31"/>
      <c r="Q19" s="32"/>
      <c r="R19" s="33"/>
      <c r="S19" s="88"/>
      <c r="T19" s="23" t="e">
        <f t="shared" si="2"/>
        <v>#DIV/0!</v>
      </c>
      <c r="U19" s="22">
        <f>J19/G19*100</f>
        <v>0</v>
      </c>
      <c r="V19" s="23">
        <f>L19/G19*100</f>
        <v>0</v>
      </c>
      <c r="W19" s="36"/>
      <c r="X19" s="30"/>
      <c r="Y19" s="25"/>
    </row>
    <row r="20" spans="1:25" ht="63.75" customHeight="1">
      <c r="A20" s="34" t="s">
        <v>41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38</v>
      </c>
      <c r="P20" s="31"/>
      <c r="Q20" s="32"/>
      <c r="R20" s="37">
        <v>195.03</v>
      </c>
      <c r="S20" s="88" t="s">
        <v>171</v>
      </c>
      <c r="T20" s="91">
        <f t="shared" si="2"/>
        <v>100</v>
      </c>
      <c r="U20" s="22"/>
      <c r="V20" s="23"/>
      <c r="W20" s="36"/>
      <c r="X20" s="30"/>
      <c r="Y20" s="25"/>
    </row>
    <row r="21" spans="1:25" ht="16.5" customHeight="1">
      <c r="A21" s="34" t="s">
        <v>42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43</v>
      </c>
      <c r="P21" s="31"/>
      <c r="Q21" s="32"/>
      <c r="R21" s="37">
        <v>50</v>
      </c>
      <c r="S21" s="88" t="s">
        <v>172</v>
      </c>
      <c r="T21" s="91">
        <f t="shared" si="2"/>
        <v>0</v>
      </c>
      <c r="U21" s="22"/>
      <c r="V21" s="23"/>
      <c r="W21" s="36"/>
      <c r="X21" s="30"/>
      <c r="Y21" s="25"/>
    </row>
    <row r="22" spans="1:25" ht="16.5" customHeight="1">
      <c r="A22" s="34" t="s">
        <v>44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20327.099999999999</v>
      </c>
      <c r="G22" s="29">
        <f>SUM(G23:G33)</f>
        <v>11569.8</v>
      </c>
      <c r="H22" s="29">
        <f>SUM(H23:H33)</f>
        <v>8592.2999999999993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45</v>
      </c>
      <c r="P22" s="31">
        <v>511</v>
      </c>
      <c r="Q22" s="32" t="s">
        <v>46</v>
      </c>
      <c r="R22" s="37">
        <v>521</v>
      </c>
      <c r="S22" s="88" t="s">
        <v>173</v>
      </c>
      <c r="T22" s="91">
        <f t="shared" si="2"/>
        <v>97.420345489443378</v>
      </c>
      <c r="U22" s="22"/>
      <c r="V22" s="23"/>
      <c r="W22" s="36"/>
      <c r="X22" s="30"/>
      <c r="Y22" s="25"/>
    </row>
    <row r="23" spans="1:25" ht="19.149999999999999" hidden="1" customHeight="1">
      <c r="A23" s="15" t="s">
        <v>47</v>
      </c>
      <c r="B23" s="16" t="s">
        <v>48</v>
      </c>
      <c r="C23" s="17"/>
      <c r="D23" s="17"/>
      <c r="E23" s="18">
        <v>5369</v>
      </c>
      <c r="F23" s="18">
        <f t="shared" si="3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49</v>
      </c>
      <c r="R23" s="38"/>
      <c r="S23" s="87"/>
      <c r="T23" s="23" t="e">
        <f t="shared" si="2"/>
        <v>#DIV/0!</v>
      </c>
      <c r="U23" s="22">
        <f>J23/G23*100</f>
        <v>124.86421080935735</v>
      </c>
      <c r="V23" s="23">
        <f>L23/G23*100</f>
        <v>109.6531325625168</v>
      </c>
      <c r="W23" s="36"/>
      <c r="X23" s="30">
        <v>2007.6</v>
      </c>
      <c r="Y23" s="25">
        <f t="shared" ref="Y23:Y35" si="4">L23/X23*100</f>
        <v>203.12811316995419</v>
      </c>
    </row>
    <row r="24" spans="1:25" ht="12.75" hidden="1" customHeight="1">
      <c r="A24" s="34" t="s">
        <v>50</v>
      </c>
      <c r="B24" s="28"/>
      <c r="C24" s="30"/>
      <c r="D24" s="30"/>
      <c r="E24" s="29">
        <v>1500</v>
      </c>
      <c r="F24" s="29">
        <f t="shared" si="3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88"/>
      <c r="T24" s="23" t="e">
        <f t="shared" si="2"/>
        <v>#DIV/0!</v>
      </c>
      <c r="U24" s="22">
        <f>J24/G24*100</f>
        <v>137.33333333333334</v>
      </c>
      <c r="V24" s="23">
        <f>L24/G24*100</f>
        <v>100</v>
      </c>
      <c r="W24" s="36"/>
      <c r="X24" s="30">
        <v>357.4</v>
      </c>
      <c r="Y24" s="25">
        <f t="shared" si="4"/>
        <v>419.69781757134871</v>
      </c>
    </row>
    <row r="25" spans="1:25" ht="13.5" hidden="1" customHeight="1">
      <c r="A25" s="34" t="s">
        <v>51</v>
      </c>
      <c r="B25" s="28"/>
      <c r="C25" s="30"/>
      <c r="D25" s="30"/>
      <c r="E25" s="29">
        <v>176</v>
      </c>
      <c r="F25" s="29">
        <f t="shared" si="3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88"/>
      <c r="T25" s="23" t="e">
        <f t="shared" si="2"/>
        <v>#DIV/0!</v>
      </c>
      <c r="U25" s="22">
        <f>J25/G25*100</f>
        <v>0</v>
      </c>
      <c r="V25" s="23">
        <f>L25/G25*100</f>
        <v>0</v>
      </c>
      <c r="W25" s="36"/>
      <c r="X25" s="30">
        <v>69</v>
      </c>
      <c r="Y25" s="25">
        <f t="shared" si="4"/>
        <v>0</v>
      </c>
    </row>
    <row r="26" spans="1:25" ht="12.75" hidden="1" customHeight="1">
      <c r="A26" s="34" t="s">
        <v>52</v>
      </c>
      <c r="B26" s="28"/>
      <c r="C26" s="30"/>
      <c r="D26" s="30"/>
      <c r="E26" s="30">
        <v>2024.76</v>
      </c>
      <c r="F26" s="29">
        <f t="shared" si="3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88"/>
      <c r="T26" s="23" t="e">
        <f t="shared" si="2"/>
        <v>#DIV/0!</v>
      </c>
      <c r="U26" s="22"/>
      <c r="V26" s="23"/>
      <c r="W26" s="36"/>
      <c r="X26" s="30">
        <v>976.5</v>
      </c>
      <c r="Y26" s="25">
        <f t="shared" si="4"/>
        <v>0</v>
      </c>
    </row>
    <row r="27" spans="1:25" ht="12.75" hidden="1" customHeight="1">
      <c r="A27" s="34" t="s">
        <v>53</v>
      </c>
      <c r="B27" s="28"/>
      <c r="C27" s="30"/>
      <c r="D27" s="30"/>
      <c r="E27" s="30">
        <v>1871.8</v>
      </c>
      <c r="F27" s="29">
        <f t="shared" si="3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88"/>
      <c r="T27" s="23" t="e">
        <f t="shared" si="2"/>
        <v>#DIV/0!</v>
      </c>
      <c r="U27" s="22"/>
      <c r="V27" s="23"/>
      <c r="W27" s="36"/>
      <c r="X27" s="30">
        <v>311.39999999999998</v>
      </c>
      <c r="Y27" s="25">
        <f t="shared" si="4"/>
        <v>0</v>
      </c>
    </row>
    <row r="28" spans="1:25" ht="12.75" hidden="1" customHeight="1">
      <c r="A28" s="34" t="s">
        <v>54</v>
      </c>
      <c r="B28" s="28"/>
      <c r="C28" s="30"/>
      <c r="D28" s="30"/>
      <c r="E28" s="30">
        <v>6218</v>
      </c>
      <c r="F28" s="29">
        <f t="shared" si="3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88"/>
      <c r="T28" s="23" t="e">
        <f t="shared" si="2"/>
        <v>#DIV/0!</v>
      </c>
      <c r="U28" s="22"/>
      <c r="V28" s="23"/>
      <c r="W28" s="36"/>
      <c r="X28" s="30">
        <v>2079.9</v>
      </c>
      <c r="Y28" s="25">
        <f t="shared" si="4"/>
        <v>0</v>
      </c>
    </row>
    <row r="29" spans="1:25" ht="1.1499999999999999" hidden="1" customHeight="1">
      <c r="A29" s="34" t="s">
        <v>55</v>
      </c>
      <c r="B29" s="28"/>
      <c r="C29" s="30"/>
      <c r="D29" s="30"/>
      <c r="E29" s="30">
        <v>1555</v>
      </c>
      <c r="F29" s="29">
        <f t="shared" si="3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88"/>
      <c r="T29" s="23" t="e">
        <f t="shared" si="2"/>
        <v>#DIV/0!</v>
      </c>
      <c r="U29" s="22">
        <f>J29/G29*100</f>
        <v>0</v>
      </c>
      <c r="V29" s="23">
        <f>L29/G29*100</f>
        <v>0</v>
      </c>
      <c r="W29" s="36"/>
      <c r="X29" s="30">
        <v>3897.1</v>
      </c>
      <c r="Y29" s="25">
        <f t="shared" si="4"/>
        <v>0</v>
      </c>
    </row>
    <row r="30" spans="1:25" ht="1.1499999999999999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88"/>
      <c r="T30" s="23" t="e">
        <f t="shared" si="2"/>
        <v>#DIV/0!</v>
      </c>
      <c r="U30" s="22"/>
      <c r="V30" s="23"/>
      <c r="W30" s="36"/>
      <c r="X30" s="30"/>
      <c r="Y30" s="25"/>
    </row>
    <row r="31" spans="1:25" ht="20.45" customHeight="1">
      <c r="A31" s="15" t="s">
        <v>47</v>
      </c>
      <c r="B31" s="16" t="s">
        <v>48</v>
      </c>
      <c r="C31" s="30"/>
      <c r="D31" s="30"/>
      <c r="E31" s="30"/>
      <c r="F31" s="29">
        <f t="shared" si="3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300.10000000000002</v>
      </c>
      <c r="S31" s="87" t="s">
        <v>174</v>
      </c>
      <c r="T31" s="23">
        <f t="shared" si="2"/>
        <v>100</v>
      </c>
      <c r="U31" s="22"/>
      <c r="V31" s="23"/>
      <c r="W31" s="36"/>
      <c r="X31" s="30">
        <v>2166.8000000000002</v>
      </c>
      <c r="Y31" s="25">
        <f t="shared" si="4"/>
        <v>0</v>
      </c>
    </row>
    <row r="32" spans="1:25" ht="31.5">
      <c r="A32" s="34" t="s">
        <v>56</v>
      </c>
      <c r="B32" s="28"/>
      <c r="C32" s="30"/>
      <c r="D32" s="30"/>
      <c r="E32" s="30">
        <v>5000</v>
      </c>
      <c r="F32" s="29">
        <f t="shared" si="3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57</v>
      </c>
      <c r="P32" s="31"/>
      <c r="Q32" s="32" t="s">
        <v>49</v>
      </c>
      <c r="R32" s="37">
        <v>300.10000000000002</v>
      </c>
      <c r="S32" s="88" t="s">
        <v>174</v>
      </c>
      <c r="T32" s="91">
        <f t="shared" si="2"/>
        <v>100</v>
      </c>
      <c r="U32" s="22">
        <f t="shared" ref="U32:U38" si="5">J32/G32*100</f>
        <v>199.04</v>
      </c>
      <c r="V32" s="23">
        <f t="shared" ref="V32:V38" si="6">L32/G32*100</f>
        <v>197.06</v>
      </c>
      <c r="W32" s="36"/>
      <c r="X32" s="30">
        <v>706.7</v>
      </c>
      <c r="Y32" s="25">
        <f t="shared" si="4"/>
        <v>1394.2266874204047</v>
      </c>
    </row>
    <row r="33" spans="1:25" ht="33.4" hidden="1" customHeight="1">
      <c r="A33" s="34" t="s">
        <v>58</v>
      </c>
      <c r="B33" s="28"/>
      <c r="C33" s="30"/>
      <c r="D33" s="30"/>
      <c r="E33" s="30"/>
      <c r="F33" s="29">
        <f t="shared" si="3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88"/>
      <c r="T33" s="23" t="e">
        <f t="shared" si="2"/>
        <v>#DIV/0!</v>
      </c>
      <c r="U33" s="22" t="e">
        <f t="shared" si="5"/>
        <v>#DIV/0!</v>
      </c>
      <c r="V33" s="23" t="e">
        <f t="shared" si="6"/>
        <v>#DIV/0!</v>
      </c>
      <c r="W33" s="36"/>
      <c r="X33" s="30"/>
      <c r="Y33" s="25" t="e">
        <f t="shared" si="4"/>
        <v>#DIV/0!</v>
      </c>
    </row>
    <row r="34" spans="1:25" ht="28.5" hidden="1" customHeight="1">
      <c r="A34" s="34" t="s">
        <v>59</v>
      </c>
      <c r="B34" s="28"/>
      <c r="C34" s="30"/>
      <c r="D34" s="30"/>
      <c r="E34" s="30"/>
      <c r="F34" s="29">
        <f t="shared" si="3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88"/>
      <c r="T34" s="23" t="e">
        <f t="shared" si="2"/>
        <v>#DIV/0!</v>
      </c>
      <c r="U34" s="22" t="e">
        <f t="shared" si="5"/>
        <v>#DIV/0!</v>
      </c>
      <c r="V34" s="23" t="e">
        <f t="shared" si="6"/>
        <v>#DIV/0!</v>
      </c>
      <c r="W34" s="36"/>
      <c r="X34" s="30"/>
      <c r="Y34" s="25" t="e">
        <f t="shared" si="4"/>
        <v>#DIV/0!</v>
      </c>
    </row>
    <row r="35" spans="1:25" ht="32.450000000000003" customHeight="1">
      <c r="A35" s="15" t="s">
        <v>60</v>
      </c>
      <c r="B35" s="16" t="s">
        <v>61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v>35</v>
      </c>
      <c r="S35" s="87">
        <f>S36+S39</f>
        <v>34.01</v>
      </c>
      <c r="T35" s="23">
        <f t="shared" si="2"/>
        <v>97.171428571428564</v>
      </c>
      <c r="U35" s="22">
        <f t="shared" si="5"/>
        <v>153.28571428571428</v>
      </c>
      <c r="V35" s="23">
        <f t="shared" si="6"/>
        <v>100</v>
      </c>
      <c r="W35" s="24" t="e">
        <f>L35/L94*100</f>
        <v>#REF!</v>
      </c>
      <c r="X35" s="17">
        <f>SUM(X36:X38)</f>
        <v>250</v>
      </c>
      <c r="Y35" s="25">
        <f t="shared" si="4"/>
        <v>1120</v>
      </c>
    </row>
    <row r="36" spans="1:25" ht="48.75" customHeight="1">
      <c r="A36" s="34" t="s">
        <v>62</v>
      </c>
      <c r="B36" s="28"/>
      <c r="C36" s="17"/>
      <c r="D36" s="17"/>
      <c r="E36" s="30">
        <v>1000</v>
      </c>
      <c r="F36" s="29">
        <f t="shared" si="3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63</v>
      </c>
      <c r="P36" s="31">
        <v>50</v>
      </c>
      <c r="Q36" s="32"/>
      <c r="R36" s="37">
        <v>5</v>
      </c>
      <c r="S36" s="88" t="s">
        <v>175</v>
      </c>
      <c r="T36" s="91">
        <f t="shared" si="2"/>
        <v>89.399999999999991</v>
      </c>
      <c r="U36" s="22">
        <f t="shared" si="5"/>
        <v>153.28571428571428</v>
      </c>
      <c r="V36" s="23">
        <f t="shared" si="6"/>
        <v>100</v>
      </c>
      <c r="W36" s="24"/>
      <c r="X36" s="30">
        <v>250</v>
      </c>
      <c r="Y36" s="25"/>
    </row>
    <row r="37" spans="1:25" ht="15" hidden="1" customHeight="1">
      <c r="A37" s="34" t="s">
        <v>64</v>
      </c>
      <c r="B37" s="28" t="s">
        <v>65</v>
      </c>
      <c r="C37" s="30"/>
      <c r="D37" s="30"/>
      <c r="E37" s="30"/>
      <c r="F37" s="29">
        <f t="shared" si="3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65</v>
      </c>
      <c r="P37" s="31"/>
      <c r="Q37" s="32"/>
      <c r="R37" s="37"/>
      <c r="S37" s="88"/>
      <c r="T37" s="91" t="e">
        <f t="shared" si="2"/>
        <v>#DIV/0!</v>
      </c>
      <c r="U37" s="22">
        <f t="shared" si="5"/>
        <v>0</v>
      </c>
      <c r="V37" s="23">
        <f t="shared" si="6"/>
        <v>0</v>
      </c>
      <c r="W37" s="36"/>
      <c r="X37" s="30"/>
      <c r="Y37" s="25" t="e">
        <f>L37/X37*100</f>
        <v>#DIV/0!</v>
      </c>
    </row>
    <row r="38" spans="1:25" ht="23.45" hidden="1" customHeight="1">
      <c r="A38" s="34" t="s">
        <v>66</v>
      </c>
      <c r="B38" s="28" t="s">
        <v>67</v>
      </c>
      <c r="C38" s="30">
        <v>0</v>
      </c>
      <c r="D38" s="30"/>
      <c r="E38" s="30">
        <v>0</v>
      </c>
      <c r="F38" s="29">
        <f t="shared" si="3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67</v>
      </c>
      <c r="P38" s="31"/>
      <c r="Q38" s="32"/>
      <c r="R38" s="37"/>
      <c r="S38" s="88"/>
      <c r="T38" s="91" t="e">
        <f t="shared" si="2"/>
        <v>#DIV/0!</v>
      </c>
      <c r="U38" s="22">
        <f t="shared" si="5"/>
        <v>0</v>
      </c>
      <c r="V38" s="23">
        <f t="shared" si="6"/>
        <v>0</v>
      </c>
      <c r="W38" s="36"/>
      <c r="X38" s="30"/>
      <c r="Y38" s="25" t="e">
        <f>L38/X38*100</f>
        <v>#DIV/0!</v>
      </c>
    </row>
    <row r="39" spans="1:25" ht="36" customHeight="1">
      <c r="A39" s="34" t="s">
        <v>68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69</v>
      </c>
      <c r="P39" s="31"/>
      <c r="Q39" s="32"/>
      <c r="R39" s="37">
        <v>30</v>
      </c>
      <c r="S39" s="88" t="s">
        <v>176</v>
      </c>
      <c r="T39" s="91">
        <f t="shared" si="2"/>
        <v>98.466666666666669</v>
      </c>
      <c r="U39" s="22"/>
      <c r="V39" s="23"/>
      <c r="W39" s="36"/>
      <c r="X39" s="30"/>
      <c r="Y39" s="25"/>
    </row>
    <row r="40" spans="1:25" ht="24.6" customHeight="1">
      <c r="A40" s="15" t="s">
        <v>70</v>
      </c>
      <c r="B40" s="16" t="s">
        <v>71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72</v>
      </c>
      <c r="R40" s="21">
        <f>R41+R48</f>
        <v>12876.28</v>
      </c>
      <c r="S40" s="87">
        <f>S41+S48</f>
        <v>12218.97</v>
      </c>
      <c r="T40" s="23">
        <f t="shared" si="2"/>
        <v>94.895187119261152</v>
      </c>
      <c r="U40" s="22" t="e">
        <f>J40/G40*100</f>
        <v>#REF!</v>
      </c>
      <c r="V40" s="23" t="e">
        <f>L40/G40*100</f>
        <v>#REF!</v>
      </c>
      <c r="W40" s="24" t="e">
        <f>L40/L94*100</f>
        <v>#REF!</v>
      </c>
      <c r="X40" s="17" t="e">
        <f>#REF!+#REF!+X43+X44+X46+X48</f>
        <v>#REF!</v>
      </c>
      <c r="Y40" s="25" t="e">
        <f>L40/X40*100</f>
        <v>#REF!</v>
      </c>
    </row>
    <row r="41" spans="1:25" ht="16.899999999999999" customHeight="1">
      <c r="A41" s="34" t="s">
        <v>73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74</v>
      </c>
      <c r="P41" s="31"/>
      <c r="Q41" s="32"/>
      <c r="R41" s="37">
        <v>12866.28</v>
      </c>
      <c r="S41" s="88">
        <v>12208.97</v>
      </c>
      <c r="T41" s="91">
        <f t="shared" si="2"/>
        <v>94.891219528877031</v>
      </c>
      <c r="U41" s="22"/>
      <c r="V41" s="23"/>
      <c r="W41" s="36"/>
      <c r="X41" s="30"/>
      <c r="Y41" s="25"/>
    </row>
    <row r="42" spans="1:25" ht="0.75" hidden="1" customHeight="1">
      <c r="A42" s="34" t="s">
        <v>75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76</v>
      </c>
      <c r="P42" s="31"/>
      <c r="Q42" s="32"/>
      <c r="R42" s="37"/>
      <c r="S42" s="88"/>
      <c r="T42" s="23" t="e">
        <f t="shared" si="2"/>
        <v>#DIV/0!</v>
      </c>
      <c r="U42" s="22"/>
      <c r="V42" s="23"/>
      <c r="W42" s="36"/>
      <c r="X42" s="30"/>
      <c r="Y42" s="25"/>
    </row>
    <row r="43" spans="1:25" ht="0.6" customHeight="1">
      <c r="A43" s="34" t="s">
        <v>77</v>
      </c>
      <c r="B43" s="28"/>
      <c r="C43" s="30">
        <v>3759</v>
      </c>
      <c r="D43" s="30"/>
      <c r="E43" s="30">
        <v>5260</v>
      </c>
      <c r="F43" s="29">
        <f t="shared" si="3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78</v>
      </c>
      <c r="P43" s="31">
        <v>500</v>
      </c>
      <c r="Q43" s="32"/>
      <c r="R43" s="37"/>
      <c r="S43" s="88"/>
      <c r="T43" s="23" t="e">
        <f t="shared" si="2"/>
        <v>#DIV/0!</v>
      </c>
      <c r="U43" s="22">
        <f>J43/G43*100</f>
        <v>128.45685359487462</v>
      </c>
      <c r="V43" s="23">
        <f>L43/G43*100</f>
        <v>109.97389860001583</v>
      </c>
      <c r="W43" s="36"/>
      <c r="X43" s="30">
        <v>2405.8000000000002</v>
      </c>
      <c r="Y43" s="25">
        <f>L43/X43*100</f>
        <v>288.96832654418489</v>
      </c>
    </row>
    <row r="44" spans="1:25" ht="12" hidden="1" customHeight="1">
      <c r="A44" s="34" t="s">
        <v>79</v>
      </c>
      <c r="B44" s="28"/>
      <c r="C44" s="30"/>
      <c r="D44" s="30"/>
      <c r="E44" s="30"/>
      <c r="F44" s="29">
        <f t="shared" si="3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78</v>
      </c>
      <c r="P44" s="31"/>
      <c r="Q44" s="32"/>
      <c r="R44" s="37"/>
      <c r="S44" s="88"/>
      <c r="T44" s="23" t="e">
        <f t="shared" si="2"/>
        <v>#DIV/0!</v>
      </c>
      <c r="U44" s="22"/>
      <c r="V44" s="23"/>
      <c r="W44" s="36"/>
      <c r="X44" s="30">
        <v>13108.7</v>
      </c>
      <c r="Y44" s="25">
        <f>L44/X44*100</f>
        <v>0</v>
      </c>
    </row>
    <row r="45" spans="1:25" ht="12.75" hidden="1" customHeight="1">
      <c r="A45" s="34" t="s">
        <v>80</v>
      </c>
      <c r="B45" s="28"/>
      <c r="C45" s="30"/>
      <c r="D45" s="30"/>
      <c r="E45" s="30"/>
      <c r="F45" s="29">
        <f t="shared" si="3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88"/>
      <c r="T45" s="23" t="e">
        <f t="shared" si="2"/>
        <v>#DIV/0!</v>
      </c>
      <c r="U45" s="22">
        <f t="shared" ref="U45:U53" si="7">J45/G45*100</f>
        <v>192.17758985200845</v>
      </c>
      <c r="V45" s="23">
        <f t="shared" ref="V45:V53" si="8">L45/G45*100</f>
        <v>192.17758985200845</v>
      </c>
      <c r="W45" s="36"/>
      <c r="X45" s="30"/>
      <c r="Y45" s="25"/>
    </row>
    <row r="46" spans="1:25" ht="16.149999999999999" hidden="1" customHeight="1">
      <c r="A46" s="39" t="s">
        <v>81</v>
      </c>
      <c r="B46" s="28"/>
      <c r="C46" s="30">
        <v>1500</v>
      </c>
      <c r="D46" s="30"/>
      <c r="E46" s="30">
        <v>1000</v>
      </c>
      <c r="F46" s="29">
        <f t="shared" si="3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82</v>
      </c>
      <c r="P46" s="31"/>
      <c r="Q46" s="32"/>
      <c r="R46" s="37"/>
      <c r="S46" s="88"/>
      <c r="T46" s="23" t="e">
        <f t="shared" si="2"/>
        <v>#DIV/0!</v>
      </c>
      <c r="U46" s="22">
        <f t="shared" si="7"/>
        <v>351.85</v>
      </c>
      <c r="V46" s="23">
        <f t="shared" si="8"/>
        <v>184.60000000000002</v>
      </c>
      <c r="W46" s="36"/>
      <c r="X46" s="30">
        <v>590.20000000000005</v>
      </c>
      <c r="Y46" s="25">
        <f>L46/X46*100</f>
        <v>312.77533039647574</v>
      </c>
    </row>
    <row r="47" spans="1:25" ht="16.899999999999999" hidden="1" customHeight="1">
      <c r="A47" s="34" t="s">
        <v>83</v>
      </c>
      <c r="B47" s="28"/>
      <c r="C47" s="30"/>
      <c r="D47" s="30"/>
      <c r="E47" s="30">
        <v>1000</v>
      </c>
      <c r="F47" s="29">
        <f t="shared" si="3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74</v>
      </c>
      <c r="P47" s="31">
        <f>J47+K47+L47</f>
        <v>1250</v>
      </c>
      <c r="Q47" s="32"/>
      <c r="R47" s="37"/>
      <c r="S47" s="88"/>
      <c r="T47" s="23" t="e">
        <f t="shared" si="2"/>
        <v>#DIV/0!</v>
      </c>
      <c r="U47" s="22">
        <f t="shared" si="7"/>
        <v>25</v>
      </c>
      <c r="V47" s="23">
        <f t="shared" si="8"/>
        <v>25</v>
      </c>
      <c r="W47" s="36"/>
      <c r="X47" s="30">
        <v>155.6</v>
      </c>
      <c r="Y47" s="25">
        <f>L47/X47*100</f>
        <v>160.66838046272494</v>
      </c>
    </row>
    <row r="48" spans="1:25" ht="32.450000000000003" customHeight="1">
      <c r="A48" s="34" t="s">
        <v>84</v>
      </c>
      <c r="B48" s="28"/>
      <c r="C48" s="30">
        <v>1900</v>
      </c>
      <c r="D48" s="30"/>
      <c r="E48" s="30">
        <f>SUM(E49:E50)</f>
        <v>3900</v>
      </c>
      <c r="F48" s="29">
        <f t="shared" si="3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85</v>
      </c>
      <c r="P48" s="31">
        <v>561</v>
      </c>
      <c r="Q48" s="32" t="s">
        <v>86</v>
      </c>
      <c r="R48" s="37">
        <v>10</v>
      </c>
      <c r="S48" s="88">
        <v>10</v>
      </c>
      <c r="T48" s="91">
        <f t="shared" si="2"/>
        <v>100</v>
      </c>
      <c r="U48" s="22">
        <f t="shared" si="7"/>
        <v>267.08860759493672</v>
      </c>
      <c r="V48" s="23">
        <f t="shared" si="8"/>
        <v>100</v>
      </c>
      <c r="W48" s="36"/>
      <c r="X48" s="30">
        <v>630</v>
      </c>
      <c r="Y48" s="25">
        <f>L48/X48*100</f>
        <v>1253.968253968254</v>
      </c>
    </row>
    <row r="49" spans="1:25" ht="2.25" hidden="1" customHeight="1">
      <c r="A49" s="34">
        <v>3</v>
      </c>
      <c r="B49" s="28"/>
      <c r="C49" s="30"/>
      <c r="D49" s="30"/>
      <c r="E49" s="30">
        <v>900</v>
      </c>
      <c r="F49" s="29">
        <f t="shared" si="3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88"/>
      <c r="T49" s="23" t="e">
        <f t="shared" si="2"/>
        <v>#DIV/0!</v>
      </c>
      <c r="U49" s="22">
        <f t="shared" si="7"/>
        <v>100</v>
      </c>
      <c r="V49" s="23">
        <f t="shared" si="8"/>
        <v>100</v>
      </c>
      <c r="W49" s="36"/>
      <c r="X49" s="30">
        <v>630</v>
      </c>
      <c r="Y49" s="25">
        <f>L49/X49*100</f>
        <v>142.85714285714286</v>
      </c>
    </row>
    <row r="50" spans="1:25" ht="12.75" hidden="1" customHeight="1">
      <c r="A50" s="34" t="s">
        <v>87</v>
      </c>
      <c r="B50" s="28"/>
      <c r="C50" s="30"/>
      <c r="D50" s="30"/>
      <c r="E50" s="30">
        <v>3000</v>
      </c>
      <c r="F50" s="29">
        <f t="shared" si="3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88"/>
      <c r="T50" s="23" t="e">
        <f t="shared" si="2"/>
        <v>#DIV/0!</v>
      </c>
      <c r="U50" s="22">
        <f t="shared" si="7"/>
        <v>288.57142857142856</v>
      </c>
      <c r="V50" s="23">
        <f t="shared" si="8"/>
        <v>100</v>
      </c>
      <c r="W50" s="36"/>
      <c r="X50" s="30"/>
      <c r="Y50" s="25"/>
    </row>
    <row r="51" spans="1:25" ht="20.45" customHeight="1">
      <c r="A51" s="15" t="s">
        <v>88</v>
      </c>
      <c r="B51" s="16" t="s">
        <v>89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91446.399999999994</v>
      </c>
      <c r="H51" s="17">
        <f t="shared" ref="H51:N51" si="9">SUM(H52:H55)</f>
        <v>33300</v>
      </c>
      <c r="I51" s="17">
        <f t="shared" si="9"/>
        <v>0</v>
      </c>
      <c r="J51" s="17">
        <f>SUM(J52:J55)</f>
        <v>286964.59999999998</v>
      </c>
      <c r="K51" s="17">
        <f t="shared" si="9"/>
        <v>105653</v>
      </c>
      <c r="L51" s="17">
        <f t="shared" si="9"/>
        <v>99187</v>
      </c>
      <c r="M51" s="17">
        <f t="shared" si="9"/>
        <v>6466</v>
      </c>
      <c r="N51" s="17">
        <f t="shared" si="9"/>
        <v>0</v>
      </c>
      <c r="O51" s="16"/>
      <c r="P51" s="19">
        <v>7324.3</v>
      </c>
      <c r="Q51" s="20" t="s">
        <v>90</v>
      </c>
      <c r="R51" s="21">
        <f>R52+R53+R54</f>
        <v>19030.04</v>
      </c>
      <c r="S51" s="87">
        <f>S52+S53+S54</f>
        <v>17507.150000000001</v>
      </c>
      <c r="T51" s="23">
        <f t="shared" si="2"/>
        <v>91.997441939165654</v>
      </c>
      <c r="U51" s="22">
        <f t="shared" si="7"/>
        <v>313.80633901389228</v>
      </c>
      <c r="V51" s="23">
        <f t="shared" si="8"/>
        <v>108.46463064702382</v>
      </c>
      <c r="W51" s="24" t="e">
        <f>L51/L94*100</f>
        <v>#REF!</v>
      </c>
      <c r="X51" s="17">
        <f>SUM(X52:X55)</f>
        <v>123998.7</v>
      </c>
      <c r="Y51" s="25">
        <f>L51/X51*100</f>
        <v>79.990354737589996</v>
      </c>
    </row>
    <row r="52" spans="1:25" ht="15.75">
      <c r="A52" s="34" t="s">
        <v>91</v>
      </c>
      <c r="B52" s="28"/>
      <c r="C52" s="30">
        <v>0</v>
      </c>
      <c r="D52" s="30"/>
      <c r="E52" s="30">
        <v>2500</v>
      </c>
      <c r="F52" s="29">
        <f t="shared" si="3"/>
        <v>8584.0999999999985</v>
      </c>
      <c r="G52" s="30">
        <f>32888.5-19806.2-4498.2</f>
        <v>8584.0999999999985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92</v>
      </c>
      <c r="P52" s="31">
        <v>2341.4</v>
      </c>
      <c r="Q52" s="32" t="s">
        <v>93</v>
      </c>
      <c r="R52" s="37">
        <v>3599.84</v>
      </c>
      <c r="S52" s="88">
        <v>3522.69</v>
      </c>
      <c r="T52" s="91">
        <f t="shared" si="2"/>
        <v>97.856849193297478</v>
      </c>
      <c r="U52" s="22">
        <f t="shared" si="7"/>
        <v>116.49444903950328</v>
      </c>
      <c r="V52" s="23">
        <f t="shared" si="8"/>
        <v>116.49444903950328</v>
      </c>
      <c r="W52" s="36"/>
      <c r="X52" s="30">
        <v>6400</v>
      </c>
      <c r="Y52" s="25"/>
    </row>
    <row r="53" spans="1:25" ht="15.75">
      <c r="A53" s="34" t="s">
        <v>94</v>
      </c>
      <c r="B53" s="28"/>
      <c r="C53" s="30">
        <v>53545</v>
      </c>
      <c r="D53" s="30">
        <v>-5700</v>
      </c>
      <c r="E53" s="30">
        <v>127031.4</v>
      </c>
      <c r="F53" s="29">
        <f t="shared" si="3"/>
        <v>8995.8000000000029</v>
      </c>
      <c r="G53" s="30">
        <f>100242.1-95206.8+2960.5</f>
        <v>7995.8000000000029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95</v>
      </c>
      <c r="P53" s="31">
        <v>1340</v>
      </c>
      <c r="Q53" s="32" t="s">
        <v>96</v>
      </c>
      <c r="R53" s="37">
        <v>1855.95</v>
      </c>
      <c r="S53" s="88">
        <v>1253.68</v>
      </c>
      <c r="T53" s="91">
        <f t="shared" si="2"/>
        <v>67.549233546162341</v>
      </c>
      <c r="U53" s="22">
        <f t="shared" si="7"/>
        <v>16.262287701043039</v>
      </c>
      <c r="V53" s="23">
        <f t="shared" si="8"/>
        <v>0</v>
      </c>
      <c r="W53" s="36"/>
      <c r="X53" s="30">
        <v>103230.5</v>
      </c>
      <c r="Y53" s="25">
        <f>L53/X53*100</f>
        <v>0</v>
      </c>
    </row>
    <row r="54" spans="1:25" ht="15.75">
      <c r="A54" s="34" t="s">
        <v>97</v>
      </c>
      <c r="B54" s="28"/>
      <c r="C54" s="30"/>
      <c r="D54" s="30"/>
      <c r="E54" s="30"/>
      <c r="F54" s="29">
        <f t="shared" si="3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98</v>
      </c>
      <c r="P54" s="31">
        <v>3642.9</v>
      </c>
      <c r="Q54" s="32"/>
      <c r="R54" s="37">
        <v>13574.25</v>
      </c>
      <c r="S54" s="88">
        <v>12730.78</v>
      </c>
      <c r="T54" s="91">
        <f t="shared" si="2"/>
        <v>93.78624970072012</v>
      </c>
      <c r="U54" s="22"/>
      <c r="V54" s="23"/>
      <c r="W54" s="36"/>
      <c r="X54" s="30"/>
      <c r="Y54" s="25"/>
    </row>
    <row r="55" spans="1:25" ht="0.6" customHeight="1">
      <c r="A55" s="34" t="s">
        <v>99</v>
      </c>
      <c r="B55" s="28"/>
      <c r="C55" s="30">
        <v>6000</v>
      </c>
      <c r="D55" s="30">
        <v>5700</v>
      </c>
      <c r="E55" s="30">
        <f>SUM(E56:E59)</f>
        <v>58232.800000000003</v>
      </c>
      <c r="F55" s="29">
        <f t="shared" si="3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100</v>
      </c>
      <c r="P55" s="31"/>
      <c r="Q55" s="32"/>
      <c r="R55" s="37"/>
      <c r="S55" s="88"/>
      <c r="T55" s="23" t="e">
        <f t="shared" si="2"/>
        <v>#DIV/0!</v>
      </c>
      <c r="U55" s="22">
        <f>J55/G55*100</f>
        <v>318.3056507249571</v>
      </c>
      <c r="V55" s="23">
        <f>L55/G55*100</f>
        <v>108.12312583064521</v>
      </c>
      <c r="W55" s="36"/>
      <c r="X55" s="30">
        <f>SUM(X56:X59)</f>
        <v>14368.2</v>
      </c>
      <c r="Y55" s="25">
        <f>L55/X55*100</f>
        <v>563.38302640553445</v>
      </c>
    </row>
    <row r="56" spans="1:25" ht="12.75" hidden="1" customHeight="1">
      <c r="A56" s="34" t="s">
        <v>101</v>
      </c>
      <c r="B56" s="28"/>
      <c r="C56" s="30"/>
      <c r="D56" s="30"/>
      <c r="E56" s="30">
        <v>45600</v>
      </c>
      <c r="F56" s="29">
        <f t="shared" si="3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88"/>
      <c r="T56" s="23" t="e">
        <f t="shared" si="2"/>
        <v>#DIV/0!</v>
      </c>
      <c r="U56" s="22">
        <f>J56/G56*100</f>
        <v>360.70208469107791</v>
      </c>
      <c r="V56" s="23">
        <f>L56/G56*100</f>
        <v>109.87472543387481</v>
      </c>
      <c r="W56" s="36"/>
      <c r="X56" s="30">
        <v>3635.7</v>
      </c>
      <c r="Y56" s="25">
        <f>L56/X56*100</f>
        <v>1878.0427428005612</v>
      </c>
    </row>
    <row r="57" spans="1:25" ht="12.75" hidden="1" customHeight="1">
      <c r="A57" s="34" t="s">
        <v>102</v>
      </c>
      <c r="B57" s="28"/>
      <c r="C57" s="30"/>
      <c r="D57" s="30"/>
      <c r="E57" s="30"/>
      <c r="F57" s="29">
        <f t="shared" si="3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88"/>
      <c r="T57" s="23" t="e">
        <f t="shared" si="2"/>
        <v>#DIV/0!</v>
      </c>
      <c r="U57" s="22">
        <f>J57/G57*100</f>
        <v>0</v>
      </c>
      <c r="V57" s="23">
        <f>L57/G57*100</f>
        <v>0</v>
      </c>
      <c r="W57" s="36"/>
      <c r="X57" s="30"/>
      <c r="Y57" s="25" t="e">
        <f>L57/X57*100</f>
        <v>#DIV/0!</v>
      </c>
    </row>
    <row r="58" spans="1:25" ht="11.25" hidden="1" customHeight="1">
      <c r="A58" s="34" t="s">
        <v>103</v>
      </c>
      <c r="B58" s="28"/>
      <c r="C58" s="30"/>
      <c r="D58" s="30"/>
      <c r="E58" s="30"/>
      <c r="F58" s="29">
        <f t="shared" si="3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88"/>
      <c r="T58" s="23" t="e">
        <f t="shared" si="2"/>
        <v>#DIV/0!</v>
      </c>
      <c r="U58" s="22"/>
      <c r="V58" s="23"/>
      <c r="W58" s="36"/>
      <c r="X58" s="30">
        <v>4052.8</v>
      </c>
      <c r="Y58" s="25"/>
    </row>
    <row r="59" spans="1:25" ht="13.5" hidden="1" customHeight="1">
      <c r="A59" s="34" t="s">
        <v>104</v>
      </c>
      <c r="B59" s="28"/>
      <c r="C59" s="30"/>
      <c r="D59" s="30"/>
      <c r="E59" s="30">
        <v>12632.8</v>
      </c>
      <c r="F59" s="29">
        <f t="shared" si="3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88"/>
      <c r="T59" s="23" t="e">
        <f t="shared" si="2"/>
        <v>#DIV/0!</v>
      </c>
      <c r="U59" s="22">
        <f>J59/G59*100</f>
        <v>121.05560307955517</v>
      </c>
      <c r="V59" s="23">
        <f>L59/G59*100</f>
        <v>108.366124893071</v>
      </c>
      <c r="W59" s="36"/>
      <c r="X59" s="30">
        <v>6679.7</v>
      </c>
      <c r="Y59" s="25">
        <f>L59/X59*100</f>
        <v>189.64923574412026</v>
      </c>
    </row>
    <row r="60" spans="1:25" ht="15" hidden="1" customHeight="1">
      <c r="A60" s="15" t="s">
        <v>105</v>
      </c>
      <c r="B60" s="16" t="s">
        <v>106</v>
      </c>
      <c r="C60" s="30"/>
      <c r="D60" s="30"/>
      <c r="E60" s="17">
        <f t="shared" ref="E60:N60" si="10">E62</f>
        <v>491.8</v>
      </c>
      <c r="F60" s="17">
        <f t="shared" si="10"/>
        <v>130</v>
      </c>
      <c r="G60" s="17">
        <f t="shared" si="10"/>
        <v>130</v>
      </c>
      <c r="H60" s="17">
        <f t="shared" si="10"/>
        <v>0</v>
      </c>
      <c r="I60" s="17">
        <f t="shared" si="10"/>
        <v>0</v>
      </c>
      <c r="J60" s="17">
        <f>J62</f>
        <v>930</v>
      </c>
      <c r="K60" s="17">
        <f t="shared" si="10"/>
        <v>140</v>
      </c>
      <c r="L60" s="17">
        <f t="shared" si="10"/>
        <v>140</v>
      </c>
      <c r="M60" s="17">
        <f t="shared" si="10"/>
        <v>0</v>
      </c>
      <c r="N60" s="17">
        <f t="shared" si="10"/>
        <v>0</v>
      </c>
      <c r="O60" s="16"/>
      <c r="P60" s="19"/>
      <c r="Q60" s="20"/>
      <c r="R60" s="21"/>
      <c r="S60" s="87"/>
      <c r="T60" s="23" t="e">
        <f t="shared" si="2"/>
        <v>#DIV/0!</v>
      </c>
      <c r="U60" s="22">
        <f>J60/G60*100</f>
        <v>715.38461538461547</v>
      </c>
      <c r="V60" s="23">
        <f>L60/G60*100</f>
        <v>107.69230769230769</v>
      </c>
      <c r="W60" s="36"/>
      <c r="X60" s="17">
        <f>X62</f>
        <v>0</v>
      </c>
      <c r="Y60" s="25"/>
    </row>
    <row r="61" spans="1:25" ht="12" hidden="1" customHeight="1">
      <c r="A61" s="34" t="s">
        <v>107</v>
      </c>
      <c r="B61" s="28" t="s">
        <v>108</v>
      </c>
      <c r="C61" s="30"/>
      <c r="D61" s="30"/>
      <c r="E61" s="17"/>
      <c r="F61" s="29">
        <f t="shared" si="3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108</v>
      </c>
      <c r="P61" s="31"/>
      <c r="Q61" s="32"/>
      <c r="R61" s="37"/>
      <c r="S61" s="88"/>
      <c r="T61" s="23" t="e">
        <f t="shared" si="2"/>
        <v>#DIV/0!</v>
      </c>
      <c r="U61" s="22"/>
      <c r="V61" s="23"/>
      <c r="W61" s="36"/>
      <c r="X61" s="17"/>
      <c r="Y61" s="25"/>
    </row>
    <row r="62" spans="1:25" ht="12.6" hidden="1" customHeight="1">
      <c r="A62" s="34" t="s">
        <v>109</v>
      </c>
      <c r="B62" s="28"/>
      <c r="C62" s="30"/>
      <c r="D62" s="30"/>
      <c r="E62" s="30">
        <v>491.8</v>
      </c>
      <c r="F62" s="29">
        <f t="shared" si="3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110</v>
      </c>
      <c r="P62" s="31"/>
      <c r="Q62" s="32"/>
      <c r="R62" s="37"/>
      <c r="S62" s="88"/>
      <c r="T62" s="23" t="e">
        <f t="shared" si="2"/>
        <v>#DIV/0!</v>
      </c>
      <c r="U62" s="22">
        <f t="shared" ref="U62:U69" si="11">J62/G62*100</f>
        <v>715.38461538461547</v>
      </c>
      <c r="V62" s="23">
        <f t="shared" ref="V62:V69" si="12">L62/G62*100</f>
        <v>107.69230769230769</v>
      </c>
      <c r="W62" s="36"/>
      <c r="X62" s="30"/>
      <c r="Y62" s="25"/>
    </row>
    <row r="63" spans="1:25" ht="15" hidden="1" customHeight="1">
      <c r="A63" s="15" t="s">
        <v>111</v>
      </c>
      <c r="B63" s="16" t="s">
        <v>112</v>
      </c>
      <c r="C63" s="17">
        <f t="shared" ref="C63:N63" si="13">SUM(C64:C67)</f>
        <v>868060</v>
      </c>
      <c r="D63" s="17">
        <f t="shared" si="13"/>
        <v>0</v>
      </c>
      <c r="E63" s="17">
        <f t="shared" si="13"/>
        <v>972144.5</v>
      </c>
      <c r="F63" s="17">
        <f t="shared" si="13"/>
        <v>939774.4</v>
      </c>
      <c r="G63" s="17">
        <f t="shared" si="13"/>
        <v>482904.39999999997</v>
      </c>
      <c r="H63" s="17">
        <f t="shared" si="13"/>
        <v>391088.5</v>
      </c>
      <c r="I63" s="17">
        <f t="shared" si="13"/>
        <v>65781.5</v>
      </c>
      <c r="J63" s="17">
        <f t="shared" si="13"/>
        <v>723596.9</v>
      </c>
      <c r="K63" s="17">
        <f t="shared" si="13"/>
        <v>1129931.1000000001</v>
      </c>
      <c r="L63" s="17">
        <f t="shared" si="13"/>
        <v>582000</v>
      </c>
      <c r="M63" s="17">
        <f t="shared" si="13"/>
        <v>484038.6</v>
      </c>
      <c r="N63" s="17">
        <f t="shared" si="13"/>
        <v>63892.5</v>
      </c>
      <c r="O63" s="16"/>
      <c r="P63" s="19"/>
      <c r="Q63" s="20"/>
      <c r="R63" s="21"/>
      <c r="S63" s="87"/>
      <c r="T63" s="23" t="e">
        <f t="shared" si="2"/>
        <v>#DIV/0!</v>
      </c>
      <c r="U63" s="22">
        <f t="shared" si="11"/>
        <v>149.84268107724844</v>
      </c>
      <c r="V63" s="23">
        <f t="shared" si="12"/>
        <v>120.52074903438445</v>
      </c>
      <c r="W63" s="24" t="e">
        <f>L63/L94*100</f>
        <v>#REF!</v>
      </c>
      <c r="X63" s="17">
        <f>SUM(X64:X67)</f>
        <v>497109.89999999997</v>
      </c>
      <c r="Y63" s="25">
        <f t="shared" ref="Y63:Y69" si="14">L63/X63*100</f>
        <v>117.07672689680895</v>
      </c>
    </row>
    <row r="64" spans="1:25" ht="16.149999999999999" hidden="1" customHeight="1">
      <c r="A64" s="34" t="s">
        <v>113</v>
      </c>
      <c r="B64" s="28"/>
      <c r="C64" s="30">
        <v>273586</v>
      </c>
      <c r="D64" s="30"/>
      <c r="E64" s="30">
        <v>297228</v>
      </c>
      <c r="F64" s="29">
        <f t="shared" si="3"/>
        <v>307666.59999999998</v>
      </c>
      <c r="G64" s="30">
        <f>266621.4+3925.8</f>
        <v>270547.20000000001</v>
      </c>
      <c r="H64" s="30">
        <f>148+151.1</f>
        <v>299.10000000000002</v>
      </c>
      <c r="I64" s="30">
        <v>36820.300000000003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114</v>
      </c>
      <c r="P64" s="31"/>
      <c r="Q64" s="32"/>
      <c r="R64" s="37"/>
      <c r="S64" s="88"/>
      <c r="T64" s="23" t="e">
        <f t="shared" si="2"/>
        <v>#DIV/0!</v>
      </c>
      <c r="U64" s="22">
        <f t="shared" si="11"/>
        <v>139.75480064107114</v>
      </c>
      <c r="V64" s="23">
        <f t="shared" si="12"/>
        <v>119.36771106853075</v>
      </c>
      <c r="W64" s="36"/>
      <c r="X64" s="30">
        <v>144966.1</v>
      </c>
      <c r="Y64" s="25">
        <f t="shared" si="14"/>
        <v>222.77346220944071</v>
      </c>
    </row>
    <row r="65" spans="1:25" ht="15.6" hidden="1" customHeight="1">
      <c r="A65" s="34" t="s">
        <v>115</v>
      </c>
      <c r="B65" s="28"/>
      <c r="C65" s="30">
        <v>560216</v>
      </c>
      <c r="D65" s="30"/>
      <c r="E65" s="30">
        <v>630304.6</v>
      </c>
      <c r="F65" s="29">
        <f t="shared" si="3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116</v>
      </c>
      <c r="P65" s="31"/>
      <c r="Q65" s="32"/>
      <c r="R65" s="37"/>
      <c r="S65" s="88"/>
      <c r="T65" s="23" t="e">
        <f t="shared" si="2"/>
        <v>#DIV/0!</v>
      </c>
      <c r="U65" s="22">
        <f t="shared" si="11"/>
        <v>167.34676195469223</v>
      </c>
      <c r="V65" s="23">
        <f t="shared" si="12"/>
        <v>122.30622775309735</v>
      </c>
      <c r="W65" s="36"/>
      <c r="X65" s="30">
        <v>322667</v>
      </c>
      <c r="Y65" s="25">
        <f t="shared" si="14"/>
        <v>68.685362928344091</v>
      </c>
    </row>
    <row r="66" spans="1:25" ht="16.899999999999999" hidden="1" customHeight="1">
      <c r="A66" s="34" t="s">
        <v>117</v>
      </c>
      <c r="B66" s="28"/>
      <c r="C66" s="30">
        <v>3320</v>
      </c>
      <c r="D66" s="30"/>
      <c r="E66" s="30">
        <v>13350</v>
      </c>
      <c r="F66" s="29">
        <f t="shared" si="3"/>
        <v>18884.400000000001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118</v>
      </c>
      <c r="P66" s="31"/>
      <c r="Q66" s="32"/>
      <c r="R66" s="37"/>
      <c r="S66" s="88"/>
      <c r="T66" s="23" t="e">
        <f t="shared" si="2"/>
        <v>#DIV/0!</v>
      </c>
      <c r="U66" s="22">
        <f t="shared" si="11"/>
        <v>170.93379114727176</v>
      </c>
      <c r="V66" s="23">
        <f t="shared" si="12"/>
        <v>152.27289691722027</v>
      </c>
      <c r="W66" s="36"/>
      <c r="X66" s="30">
        <v>12560</v>
      </c>
      <c r="Y66" s="25">
        <f t="shared" si="14"/>
        <v>32.484076433121018</v>
      </c>
    </row>
    <row r="67" spans="1:25" ht="16.149999999999999" hidden="1" customHeight="1">
      <c r="A67" s="34" t="s">
        <v>119</v>
      </c>
      <c r="B67" s="28"/>
      <c r="C67" s="30">
        <v>30938</v>
      </c>
      <c r="D67" s="30"/>
      <c r="E67" s="30">
        <f>SUM(E68:E69)</f>
        <v>31261.9</v>
      </c>
      <c r="F67" s="29">
        <f t="shared" si="3"/>
        <v>29154.3</v>
      </c>
      <c r="G67" s="30">
        <f>SUM(G68:G69)</f>
        <v>28472.799999999999</v>
      </c>
      <c r="H67" s="30">
        <f>SUM(H68:H69)</f>
        <v>0</v>
      </c>
      <c r="I67" s="30">
        <f>SUM(I68:I69)</f>
        <v>681.5</v>
      </c>
      <c r="J67" s="30">
        <f>SUM(J68:J69)</f>
        <v>37673.5</v>
      </c>
      <c r="K67" s="30">
        <f t="shared" si="1"/>
        <v>33349</v>
      </c>
      <c r="L67" s="30">
        <f>SUM(L68:L69)</f>
        <v>33349</v>
      </c>
      <c r="M67" s="30">
        <f>SUM(M68:M69)</f>
        <v>0</v>
      </c>
      <c r="N67" s="30">
        <f>SUM(N68:N69)</f>
        <v>0</v>
      </c>
      <c r="O67" s="28" t="s">
        <v>120</v>
      </c>
      <c r="P67" s="31"/>
      <c r="Q67" s="32"/>
      <c r="R67" s="37"/>
      <c r="S67" s="88"/>
      <c r="T67" s="23" t="e">
        <f t="shared" si="2"/>
        <v>#DIV/0!</v>
      </c>
      <c r="U67" s="22">
        <f t="shared" si="11"/>
        <v>132.31399792082269</v>
      </c>
      <c r="V67" s="23">
        <f t="shared" si="12"/>
        <v>117.12581832485741</v>
      </c>
      <c r="W67" s="36"/>
      <c r="X67" s="30">
        <f>SUM(X68:X69)</f>
        <v>16916.8</v>
      </c>
      <c r="Y67" s="25">
        <f t="shared" si="14"/>
        <v>197.13539203631893</v>
      </c>
    </row>
    <row r="68" spans="1:25" ht="1.5" hidden="1" customHeight="1">
      <c r="A68" s="34" t="s">
        <v>121</v>
      </c>
      <c r="B68" s="28"/>
      <c r="C68" s="30"/>
      <c r="D68" s="30"/>
      <c r="E68" s="30">
        <v>20082.2</v>
      </c>
      <c r="F68" s="29">
        <f t="shared" si="3"/>
        <v>17974.599999999999</v>
      </c>
      <c r="G68" s="30">
        <f>17103.1+10.6+179.4</f>
        <v>17293.099999999999</v>
      </c>
      <c r="H68" s="30"/>
      <c r="I68" s="30">
        <v>681.5</v>
      </c>
      <c r="J68" s="30">
        <v>23991.8</v>
      </c>
      <c r="K68" s="30">
        <f t="shared" si="1"/>
        <v>20317</v>
      </c>
      <c r="L68" s="30">
        <v>20317</v>
      </c>
      <c r="M68" s="30"/>
      <c r="N68" s="30"/>
      <c r="O68" s="28"/>
      <c r="P68" s="31"/>
      <c r="Q68" s="32"/>
      <c r="R68" s="37"/>
      <c r="S68" s="88"/>
      <c r="T68" s="23" t="e">
        <f t="shared" si="2"/>
        <v>#DIV/0!</v>
      </c>
      <c r="U68" s="22">
        <f t="shared" si="11"/>
        <v>138.7362589703408</v>
      </c>
      <c r="V68" s="23">
        <f t="shared" si="12"/>
        <v>117.48616500222633</v>
      </c>
      <c r="W68" s="36"/>
      <c r="X68" s="30">
        <v>9658.6</v>
      </c>
      <c r="Y68" s="25">
        <f t="shared" si="14"/>
        <v>210.35139668274905</v>
      </c>
    </row>
    <row r="69" spans="1:25" ht="13.5" hidden="1" customHeight="1">
      <c r="A69" s="34" t="s">
        <v>122</v>
      </c>
      <c r="B69" s="28"/>
      <c r="C69" s="30"/>
      <c r="D69" s="30"/>
      <c r="E69" s="30">
        <v>11179.7</v>
      </c>
      <c r="F69" s="29">
        <f t="shared" si="3"/>
        <v>11179.7</v>
      </c>
      <c r="G69" s="30">
        <v>11179.7</v>
      </c>
      <c r="H69" s="30"/>
      <c r="I69" s="30"/>
      <c r="J69" s="30">
        <v>13681.7</v>
      </c>
      <c r="K69" s="30">
        <f t="shared" si="1"/>
        <v>13032</v>
      </c>
      <c r="L69" s="30">
        <v>13032</v>
      </c>
      <c r="M69" s="30"/>
      <c r="N69" s="30"/>
      <c r="O69" s="28"/>
      <c r="P69" s="31"/>
      <c r="Q69" s="32"/>
      <c r="R69" s="37"/>
      <c r="S69" s="88"/>
      <c r="T69" s="23" t="e">
        <f t="shared" si="2"/>
        <v>#DIV/0!</v>
      </c>
      <c r="U69" s="22">
        <f t="shared" si="11"/>
        <v>122.37984919094428</v>
      </c>
      <c r="V69" s="23">
        <f t="shared" si="12"/>
        <v>116.5684231240552</v>
      </c>
      <c r="W69" s="36"/>
      <c r="X69" s="30">
        <v>7258.2</v>
      </c>
      <c r="Y69" s="25">
        <f t="shared" si="14"/>
        <v>179.5486484252294</v>
      </c>
    </row>
    <row r="70" spans="1:25" ht="18" customHeight="1">
      <c r="A70" s="15" t="s">
        <v>111</v>
      </c>
      <c r="B70" s="16" t="s">
        <v>112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6"/>
      <c r="P70" s="19">
        <v>20</v>
      </c>
      <c r="Q70" s="20" t="s">
        <v>123</v>
      </c>
      <c r="R70" s="21">
        <f>R71+R72</f>
        <v>96.7</v>
      </c>
      <c r="S70" s="87">
        <f>S71+S72</f>
        <v>84.69</v>
      </c>
      <c r="T70" s="23">
        <f t="shared" si="2"/>
        <v>87.580144777662866</v>
      </c>
      <c r="U70" s="22"/>
      <c r="V70" s="23"/>
      <c r="W70" s="36"/>
      <c r="X70" s="30"/>
      <c r="Y70" s="25"/>
    </row>
    <row r="71" spans="1:25" ht="30" customHeight="1">
      <c r="A71" s="27" t="s">
        <v>124</v>
      </c>
      <c r="B71" s="16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28" t="s">
        <v>125</v>
      </c>
      <c r="P71" s="19"/>
      <c r="Q71" s="20"/>
      <c r="R71" s="37">
        <v>46.7</v>
      </c>
      <c r="S71" s="87">
        <v>34.69</v>
      </c>
      <c r="T71" s="91">
        <f t="shared" si="2"/>
        <v>74.282655246252673</v>
      </c>
      <c r="U71" s="22"/>
      <c r="V71" s="23"/>
      <c r="W71" s="36"/>
      <c r="X71" s="30"/>
      <c r="Y71" s="25"/>
    </row>
    <row r="72" spans="1:25" ht="20.45" customHeight="1">
      <c r="A72" s="34" t="s">
        <v>126</v>
      </c>
      <c r="B72" s="28"/>
      <c r="C72" s="30"/>
      <c r="D72" s="30"/>
      <c r="E72" s="30"/>
      <c r="F72" s="29"/>
      <c r="G72" s="30"/>
      <c r="H72" s="30"/>
      <c r="I72" s="30"/>
      <c r="J72" s="30"/>
      <c r="K72" s="30"/>
      <c r="L72" s="30"/>
      <c r="M72" s="30"/>
      <c r="N72" s="30"/>
      <c r="O72" s="28" t="s">
        <v>118</v>
      </c>
      <c r="P72" s="31">
        <v>20</v>
      </c>
      <c r="Q72" s="32" t="s">
        <v>123</v>
      </c>
      <c r="R72" s="37">
        <v>50</v>
      </c>
      <c r="S72" s="88">
        <v>50</v>
      </c>
      <c r="T72" s="91">
        <f t="shared" si="2"/>
        <v>100</v>
      </c>
      <c r="U72" s="22"/>
      <c r="V72" s="23"/>
      <c r="W72" s="36"/>
      <c r="X72" s="30"/>
      <c r="Y72" s="25"/>
    </row>
    <row r="73" spans="1:25" ht="23.25" customHeight="1">
      <c r="A73" s="15" t="s">
        <v>127</v>
      </c>
      <c r="B73" s="16" t="s">
        <v>128</v>
      </c>
      <c r="C73" s="17">
        <f t="shared" ref="C73:N73" si="15">SUM(C75:C77)</f>
        <v>2273</v>
      </c>
      <c r="D73" s="17">
        <f t="shared" si="15"/>
        <v>0</v>
      </c>
      <c r="E73" s="17">
        <f t="shared" si="15"/>
        <v>3527.3</v>
      </c>
      <c r="F73" s="17">
        <f t="shared" si="15"/>
        <v>3137.3</v>
      </c>
      <c r="G73" s="17">
        <f t="shared" si="15"/>
        <v>3137.3</v>
      </c>
      <c r="H73" s="17">
        <f t="shared" si="15"/>
        <v>0</v>
      </c>
      <c r="I73" s="17">
        <f t="shared" si="15"/>
        <v>0</v>
      </c>
      <c r="J73" s="17">
        <f t="shared" si="15"/>
        <v>3289</v>
      </c>
      <c r="K73" s="17">
        <f t="shared" si="15"/>
        <v>3120</v>
      </c>
      <c r="L73" s="17">
        <f t="shared" si="15"/>
        <v>3120</v>
      </c>
      <c r="M73" s="17">
        <f t="shared" si="15"/>
        <v>0</v>
      </c>
      <c r="N73" s="17">
        <f t="shared" si="15"/>
        <v>0</v>
      </c>
      <c r="O73" s="16"/>
      <c r="P73" s="19">
        <v>3350</v>
      </c>
      <c r="Q73" s="20" t="s">
        <v>129</v>
      </c>
      <c r="R73" s="21">
        <v>8370</v>
      </c>
      <c r="S73" s="87">
        <v>7824.24</v>
      </c>
      <c r="T73" s="23">
        <f t="shared" si="2"/>
        <v>93.479569892473108</v>
      </c>
      <c r="U73" s="22">
        <f>J73/G73*100</f>
        <v>104.8353679915851</v>
      </c>
      <c r="V73" s="23">
        <f>L73/G73*100</f>
        <v>99.448570426800103</v>
      </c>
      <c r="W73" s="41" t="e">
        <f>L73/L94*100</f>
        <v>#REF!</v>
      </c>
      <c r="X73" s="17">
        <f>SUM(X75:X77)</f>
        <v>1570.6</v>
      </c>
      <c r="Y73" s="25">
        <f>L73/X73*100</f>
        <v>198.65019737679867</v>
      </c>
    </row>
    <row r="74" spans="1:25" ht="17.25" customHeight="1">
      <c r="A74" s="34" t="s">
        <v>130</v>
      </c>
      <c r="B74" s="28"/>
      <c r="C74" s="30">
        <v>4478</v>
      </c>
      <c r="D74" s="30"/>
      <c r="E74" s="30">
        <v>5358.2</v>
      </c>
      <c r="F74" s="29">
        <f>G74+H74+I74</f>
        <v>3072.6</v>
      </c>
      <c r="G74" s="30">
        <v>3072.6</v>
      </c>
      <c r="H74" s="30"/>
      <c r="I74" s="30"/>
      <c r="J74" s="30">
        <f>3106.5</f>
        <v>3106.5</v>
      </c>
      <c r="K74" s="30">
        <f>L74+M74+N74</f>
        <v>2700</v>
      </c>
      <c r="L74" s="30">
        <v>2700</v>
      </c>
      <c r="M74" s="30"/>
      <c r="N74" s="30"/>
      <c r="O74" s="28" t="s">
        <v>131</v>
      </c>
      <c r="P74" s="31">
        <v>3350</v>
      </c>
      <c r="Q74" s="32" t="s">
        <v>129</v>
      </c>
      <c r="R74" s="37">
        <v>8370</v>
      </c>
      <c r="S74" s="88">
        <v>7824.24</v>
      </c>
      <c r="T74" s="91">
        <f t="shared" si="2"/>
        <v>93.479569892473108</v>
      </c>
      <c r="U74" s="22"/>
      <c r="V74" s="23"/>
      <c r="W74" s="41"/>
      <c r="X74" s="17"/>
      <c r="Y74" s="25"/>
    </row>
    <row r="75" spans="1:25" ht="0.6" customHeight="1">
      <c r="A75" s="34" t="s">
        <v>132</v>
      </c>
      <c r="B75" s="28"/>
      <c r="C75" s="30">
        <v>400</v>
      </c>
      <c r="D75" s="30"/>
      <c r="E75" s="30">
        <v>400</v>
      </c>
      <c r="F75" s="29">
        <f t="shared" si="3"/>
        <v>400</v>
      </c>
      <c r="G75" s="30">
        <v>400</v>
      </c>
      <c r="H75" s="30"/>
      <c r="I75" s="30"/>
      <c r="J75" s="30">
        <f>100+400</f>
        <v>500</v>
      </c>
      <c r="K75" s="30">
        <f t="shared" si="1"/>
        <v>400</v>
      </c>
      <c r="L75" s="30">
        <v>400</v>
      </c>
      <c r="M75" s="30"/>
      <c r="N75" s="30"/>
      <c r="O75" s="28" t="s">
        <v>133</v>
      </c>
      <c r="P75" s="31"/>
      <c r="Q75" s="32"/>
      <c r="R75" s="37">
        <v>30</v>
      </c>
      <c r="S75" s="88"/>
      <c r="T75" s="23">
        <f t="shared" si="2"/>
        <v>0</v>
      </c>
      <c r="U75" s="22">
        <f>J75/G75*100</f>
        <v>125</v>
      </c>
      <c r="V75" s="23">
        <f>L75/G75*100</f>
        <v>100</v>
      </c>
      <c r="W75" s="36"/>
      <c r="X75" s="30">
        <v>275</v>
      </c>
      <c r="Y75" s="25">
        <f>L75/X75*100</f>
        <v>145.45454545454547</v>
      </c>
    </row>
    <row r="76" spans="1:25" ht="16.149999999999999" hidden="1" customHeight="1">
      <c r="A76" s="34" t="s">
        <v>134</v>
      </c>
      <c r="B76" s="28"/>
      <c r="C76" s="30">
        <v>480</v>
      </c>
      <c r="D76" s="30"/>
      <c r="E76" s="30">
        <v>480</v>
      </c>
      <c r="F76" s="29">
        <f t="shared" si="3"/>
        <v>480</v>
      </c>
      <c r="G76" s="30">
        <v>480</v>
      </c>
      <c r="H76" s="30"/>
      <c r="I76" s="30"/>
      <c r="J76" s="30">
        <f>50+500</f>
        <v>550</v>
      </c>
      <c r="K76" s="30">
        <f t="shared" si="1"/>
        <v>480</v>
      </c>
      <c r="L76" s="30">
        <v>480</v>
      </c>
      <c r="M76" s="30"/>
      <c r="N76" s="30"/>
      <c r="O76" s="28" t="s">
        <v>135</v>
      </c>
      <c r="P76" s="31"/>
      <c r="Q76" s="32"/>
      <c r="R76" s="37"/>
      <c r="S76" s="88"/>
      <c r="T76" s="23" t="e">
        <f t="shared" si="2"/>
        <v>#DIV/0!</v>
      </c>
      <c r="U76" s="22">
        <f>J76/G76*100</f>
        <v>114.58333333333333</v>
      </c>
      <c r="V76" s="23">
        <f>L76/G76*100</f>
        <v>100</v>
      </c>
      <c r="W76" s="36"/>
      <c r="X76" s="30">
        <v>313.3</v>
      </c>
      <c r="Y76" s="25">
        <f>L76/X76*100</f>
        <v>153.20778806255984</v>
      </c>
    </row>
    <row r="77" spans="1:25" ht="25.9" hidden="1" customHeight="1">
      <c r="A77" s="34" t="s">
        <v>136</v>
      </c>
      <c r="B77" s="28"/>
      <c r="C77" s="30">
        <v>1393</v>
      </c>
      <c r="D77" s="30"/>
      <c r="E77" s="30">
        <v>2647.3</v>
      </c>
      <c r="F77" s="29">
        <f t="shared" si="3"/>
        <v>2257.3000000000002</v>
      </c>
      <c r="G77" s="30">
        <v>2257.3000000000002</v>
      </c>
      <c r="H77" s="30"/>
      <c r="I77" s="30"/>
      <c r="J77" s="30">
        <v>2239</v>
      </c>
      <c r="K77" s="30">
        <f t="shared" si="1"/>
        <v>2240</v>
      </c>
      <c r="L77" s="30">
        <v>2240</v>
      </c>
      <c r="M77" s="30"/>
      <c r="N77" s="30"/>
      <c r="O77" s="28" t="s">
        <v>137</v>
      </c>
      <c r="P77" s="31"/>
      <c r="Q77" s="32"/>
      <c r="R77" s="37"/>
      <c r="S77" s="88"/>
      <c r="T77" s="23" t="e">
        <f t="shared" si="2"/>
        <v>#DIV/0!</v>
      </c>
      <c r="U77" s="22">
        <f>J77/G77*100</f>
        <v>99.189296947680845</v>
      </c>
      <c r="V77" s="23">
        <f>L77/G77*100</f>
        <v>99.233597660922328</v>
      </c>
      <c r="W77" s="36"/>
      <c r="X77" s="30">
        <v>982.3</v>
      </c>
      <c r="Y77" s="25">
        <f>L77/X77*100</f>
        <v>228.03624147409144</v>
      </c>
    </row>
    <row r="78" spans="1:25" ht="19.899999999999999" customHeight="1">
      <c r="A78" s="15" t="s">
        <v>138</v>
      </c>
      <c r="B78" s="16">
        <v>1000</v>
      </c>
      <c r="C78" s="17" t="e">
        <f>SUM(#REF!)</f>
        <v>#REF!</v>
      </c>
      <c r="D78" s="17" t="e">
        <f>SUM(#REF!)</f>
        <v>#REF!</v>
      </c>
      <c r="E78" s="17">
        <f t="shared" ref="E78:N78" si="16">SUM(E80:E80)</f>
        <v>0</v>
      </c>
      <c r="F78" s="17">
        <f t="shared" si="16"/>
        <v>0</v>
      </c>
      <c r="G78" s="17">
        <f t="shared" si="16"/>
        <v>0</v>
      </c>
      <c r="H78" s="17">
        <f t="shared" si="16"/>
        <v>0</v>
      </c>
      <c r="I78" s="17">
        <f t="shared" si="16"/>
        <v>0</v>
      </c>
      <c r="J78" s="17">
        <f t="shared" si="16"/>
        <v>0</v>
      </c>
      <c r="K78" s="17">
        <f t="shared" si="16"/>
        <v>0</v>
      </c>
      <c r="L78" s="17">
        <f t="shared" si="16"/>
        <v>0</v>
      </c>
      <c r="M78" s="17">
        <f t="shared" si="16"/>
        <v>0</v>
      </c>
      <c r="N78" s="17">
        <f t="shared" si="16"/>
        <v>0</v>
      </c>
      <c r="O78" s="16"/>
      <c r="P78" s="19">
        <v>10</v>
      </c>
      <c r="Q78" s="20"/>
      <c r="R78" s="21">
        <v>396.6</v>
      </c>
      <c r="S78" s="87">
        <f>S79+S87</f>
        <v>374.51</v>
      </c>
      <c r="T78" s="23">
        <f t="shared" si="2"/>
        <v>94.430156328794752</v>
      </c>
      <c r="U78" s="22"/>
      <c r="V78" s="23"/>
      <c r="W78" s="36"/>
      <c r="X78" s="30"/>
      <c r="Y78" s="25"/>
    </row>
    <row r="79" spans="1:25" ht="19.899999999999999" customHeight="1">
      <c r="A79" s="27" t="s">
        <v>139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8" t="s">
        <v>140</v>
      </c>
      <c r="P79" s="19"/>
      <c r="Q79" s="20"/>
      <c r="R79" s="37">
        <v>396.1</v>
      </c>
      <c r="S79" s="87">
        <v>374.01</v>
      </c>
      <c r="T79" s="91">
        <f t="shared" ref="T79:T96" si="17">S79/R79*100</f>
        <v>94.423125473365303</v>
      </c>
      <c r="U79" s="22"/>
      <c r="V79" s="23"/>
      <c r="W79" s="36"/>
      <c r="X79" s="30"/>
      <c r="Y79" s="25"/>
    </row>
    <row r="80" spans="1:25" ht="1.1499999999999999" hidden="1" customHeight="1">
      <c r="A80" s="34" t="s">
        <v>141</v>
      </c>
      <c r="B80" s="28"/>
      <c r="C80" s="30"/>
      <c r="D80" s="30"/>
      <c r="E80" s="30"/>
      <c r="F80" s="29">
        <f t="shared" ref="F80:F91" si="18">G80+H80+I80</f>
        <v>0</v>
      </c>
      <c r="G80" s="30"/>
      <c r="H80" s="30"/>
      <c r="I80" s="30"/>
      <c r="J80" s="30"/>
      <c r="K80" s="30"/>
      <c r="L80" s="30"/>
      <c r="M80" s="30"/>
      <c r="N80" s="30"/>
      <c r="O80" s="28" t="s">
        <v>142</v>
      </c>
      <c r="P80" s="31"/>
      <c r="Q80" s="32"/>
      <c r="R80" s="33"/>
      <c r="S80" s="88"/>
      <c r="T80" s="23" t="e">
        <f t="shared" si="17"/>
        <v>#DIV/0!</v>
      </c>
      <c r="U80" s="22" t="e">
        <f>J80/G80*100</f>
        <v>#DIV/0!</v>
      </c>
      <c r="V80" s="23"/>
      <c r="W80" s="36"/>
      <c r="X80" s="30"/>
      <c r="Y80" s="25"/>
    </row>
    <row r="81" spans="1:26" ht="0.6" hidden="1" customHeight="1">
      <c r="A81" s="34" t="s">
        <v>139</v>
      </c>
      <c r="B81" s="28"/>
      <c r="C81" s="30">
        <v>6460</v>
      </c>
      <c r="D81" s="30"/>
      <c r="E81" s="30">
        <v>5800</v>
      </c>
      <c r="F81" s="29">
        <f t="shared" si="18"/>
        <v>6300</v>
      </c>
      <c r="G81" s="30">
        <f>5800+500</f>
        <v>6300</v>
      </c>
      <c r="H81" s="30"/>
      <c r="I81" s="30"/>
      <c r="J81" s="30">
        <v>7180</v>
      </c>
      <c r="K81" s="30">
        <f t="shared" si="1"/>
        <v>7180</v>
      </c>
      <c r="L81" s="30">
        <v>7180</v>
      </c>
      <c r="M81" s="30"/>
      <c r="N81" s="30"/>
      <c r="O81" s="28">
        <v>1001</v>
      </c>
      <c r="P81" s="31">
        <v>10</v>
      </c>
      <c r="Q81" s="32"/>
      <c r="R81" s="33"/>
      <c r="S81" s="88"/>
      <c r="T81" s="23" t="e">
        <f t="shared" si="17"/>
        <v>#DIV/0!</v>
      </c>
      <c r="U81" s="22">
        <f>J81/G81*100</f>
        <v>113.96825396825396</v>
      </c>
      <c r="V81" s="23">
        <f>L81/G81*100</f>
        <v>113.96825396825396</v>
      </c>
      <c r="W81" s="36"/>
      <c r="X81" s="30">
        <v>3441.8</v>
      </c>
      <c r="Y81" s="25">
        <f t="shared" ref="Y81:Y89" si="19">L81/X81*100</f>
        <v>208.61177290952409</v>
      </c>
    </row>
    <row r="82" spans="1:26" ht="15" hidden="1" customHeight="1">
      <c r="A82" s="34" t="s">
        <v>143</v>
      </c>
      <c r="B82" s="28"/>
      <c r="C82" s="30">
        <v>25317</v>
      </c>
      <c r="D82" s="30"/>
      <c r="E82" s="30">
        <v>32596</v>
      </c>
      <c r="F82" s="29">
        <f t="shared" si="18"/>
        <v>34309.300000000003</v>
      </c>
      <c r="G82" s="30">
        <v>142</v>
      </c>
      <c r="H82" s="30">
        <v>30586</v>
      </c>
      <c r="I82" s="30">
        <f>3360.8+220.5</f>
        <v>3581.3</v>
      </c>
      <c r="J82" s="30">
        <v>417.6</v>
      </c>
      <c r="K82" s="30">
        <f t="shared" si="1"/>
        <v>42185</v>
      </c>
      <c r="L82" s="30">
        <v>417.6</v>
      </c>
      <c r="M82" s="30">
        <v>38249</v>
      </c>
      <c r="N82" s="30">
        <v>3518.4</v>
      </c>
      <c r="O82" s="28">
        <v>1002</v>
      </c>
      <c r="P82" s="31"/>
      <c r="Q82" s="32"/>
      <c r="R82" s="33"/>
      <c r="S82" s="88"/>
      <c r="T82" s="23" t="e">
        <f t="shared" si="17"/>
        <v>#DIV/0!</v>
      </c>
      <c r="U82" s="22">
        <f>J82/G82*100</f>
        <v>294.08450704225351</v>
      </c>
      <c r="V82" s="23"/>
      <c r="W82" s="36"/>
      <c r="X82" s="30">
        <v>14181.6</v>
      </c>
      <c r="Y82" s="25">
        <f t="shared" si="19"/>
        <v>2.9446606870874938</v>
      </c>
    </row>
    <row r="83" spans="1:26" ht="14.25" hidden="1" customHeight="1">
      <c r="A83" s="34" t="s">
        <v>144</v>
      </c>
      <c r="B83" s="28"/>
      <c r="C83" s="30"/>
      <c r="D83" s="30"/>
      <c r="E83" s="30"/>
      <c r="F83" s="29">
        <f t="shared" si="18"/>
        <v>0</v>
      </c>
      <c r="G83" s="30"/>
      <c r="H83" s="30"/>
      <c r="I83" s="30"/>
      <c r="J83" s="30"/>
      <c r="K83" s="30">
        <f t="shared" ref="K83:K89" si="20">L83+M83+N83</f>
        <v>0</v>
      </c>
      <c r="L83" s="30"/>
      <c r="M83" s="30"/>
      <c r="N83" s="30"/>
      <c r="O83" s="28" t="s">
        <v>145</v>
      </c>
      <c r="P83" s="31"/>
      <c r="Q83" s="32"/>
      <c r="R83" s="33"/>
      <c r="S83" s="88"/>
      <c r="T83" s="23" t="e">
        <f t="shared" si="17"/>
        <v>#DIV/0!</v>
      </c>
      <c r="U83" s="22" t="e">
        <f>J83/G83*100</f>
        <v>#DIV/0!</v>
      </c>
      <c r="V83" s="23" t="e">
        <f>L83/G83*100</f>
        <v>#DIV/0!</v>
      </c>
      <c r="W83" s="36"/>
      <c r="X83" s="30"/>
      <c r="Y83" s="25" t="e">
        <f t="shared" si="19"/>
        <v>#DIV/0!</v>
      </c>
    </row>
    <row r="84" spans="1:26" ht="0.6" hidden="1" customHeight="1">
      <c r="A84" s="34" t="s">
        <v>146</v>
      </c>
      <c r="B84" s="28"/>
      <c r="C84" s="30">
        <v>9420</v>
      </c>
      <c r="D84" s="30"/>
      <c r="E84" s="30">
        <v>10380</v>
      </c>
      <c r="F84" s="29">
        <f t="shared" si="18"/>
        <v>19459.400000000001</v>
      </c>
      <c r="G84" s="30">
        <v>10380</v>
      </c>
      <c r="H84" s="30">
        <v>9079.4</v>
      </c>
      <c r="I84" s="30"/>
      <c r="J84" s="30"/>
      <c r="K84" s="30">
        <f t="shared" si="20"/>
        <v>17092</v>
      </c>
      <c r="L84" s="30"/>
      <c r="M84" s="30">
        <f>1008+14548+1536</f>
        <v>17092</v>
      </c>
      <c r="N84" s="30"/>
      <c r="O84" s="28">
        <v>1004</v>
      </c>
      <c r="P84" s="31"/>
      <c r="Q84" s="32"/>
      <c r="R84" s="33"/>
      <c r="S84" s="88"/>
      <c r="T84" s="23" t="e">
        <f t="shared" si="17"/>
        <v>#DIV/0!</v>
      </c>
      <c r="U84" s="22">
        <f>J84/G84*100</f>
        <v>0</v>
      </c>
      <c r="V84" s="23">
        <f>L84/G84*100</f>
        <v>0</v>
      </c>
      <c r="W84" s="36"/>
      <c r="X84" s="30">
        <v>6400.4</v>
      </c>
      <c r="Y84" s="25">
        <f t="shared" si="19"/>
        <v>0</v>
      </c>
    </row>
    <row r="85" spans="1:26" ht="16.149999999999999" hidden="1" customHeight="1">
      <c r="A85" s="34" t="s">
        <v>147</v>
      </c>
      <c r="B85" s="28"/>
      <c r="C85" s="30">
        <v>24435</v>
      </c>
      <c r="D85" s="30">
        <v>-4551</v>
      </c>
      <c r="E85" s="30">
        <v>18065</v>
      </c>
      <c r="F85" s="29">
        <f t="shared" si="18"/>
        <v>18065</v>
      </c>
      <c r="G85" s="30"/>
      <c r="H85" s="30">
        <v>18065</v>
      </c>
      <c r="I85" s="30"/>
      <c r="J85" s="30">
        <v>300</v>
      </c>
      <c r="K85" s="30">
        <f t="shared" si="20"/>
        <v>22492</v>
      </c>
      <c r="L85" s="30">
        <v>261</v>
      </c>
      <c r="M85" s="30">
        <v>22231</v>
      </c>
      <c r="N85" s="30"/>
      <c r="O85" s="28">
        <v>1006</v>
      </c>
      <c r="P85" s="31"/>
      <c r="Q85" s="32"/>
      <c r="R85" s="33"/>
      <c r="S85" s="88"/>
      <c r="T85" s="23" t="e">
        <f t="shared" si="17"/>
        <v>#DIV/0!</v>
      </c>
      <c r="U85" s="22"/>
      <c r="V85" s="23"/>
      <c r="W85" s="36"/>
      <c r="X85" s="30">
        <v>9504.4</v>
      </c>
      <c r="Y85" s="25">
        <f t="shared" si="19"/>
        <v>2.7460965447582173</v>
      </c>
    </row>
    <row r="86" spans="1:26" ht="24" hidden="1" customHeight="1">
      <c r="A86" s="34" t="s">
        <v>148</v>
      </c>
      <c r="B86" s="28" t="s">
        <v>149</v>
      </c>
      <c r="C86" s="30"/>
      <c r="D86" s="30"/>
      <c r="E86" s="30">
        <v>4600</v>
      </c>
      <c r="F86" s="29">
        <f t="shared" si="18"/>
        <v>7600</v>
      </c>
      <c r="G86" s="30">
        <v>7600</v>
      </c>
      <c r="H86" s="30"/>
      <c r="I86" s="30"/>
      <c r="J86" s="30">
        <v>5257</v>
      </c>
      <c r="K86" s="30">
        <f t="shared" si="20"/>
        <v>5200</v>
      </c>
      <c r="L86" s="30">
        <f>4600+600</f>
        <v>5200</v>
      </c>
      <c r="M86" s="30"/>
      <c r="N86" s="30"/>
      <c r="O86" s="28" t="s">
        <v>149</v>
      </c>
      <c r="P86" s="31"/>
      <c r="Q86" s="32"/>
      <c r="R86" s="33"/>
      <c r="S86" s="88"/>
      <c r="T86" s="23" t="e">
        <f t="shared" si="17"/>
        <v>#DIV/0!</v>
      </c>
      <c r="U86" s="22">
        <f>J86/G86*100</f>
        <v>69.171052631578945</v>
      </c>
      <c r="V86" s="23">
        <f>L86/G86*100</f>
        <v>68.421052631578945</v>
      </c>
      <c r="W86" s="36"/>
      <c r="X86" s="30">
        <v>3408.6</v>
      </c>
      <c r="Y86" s="25">
        <f t="shared" si="19"/>
        <v>152.55530129672005</v>
      </c>
    </row>
    <row r="87" spans="1:26" ht="24" customHeight="1">
      <c r="A87" s="34" t="s">
        <v>146</v>
      </c>
      <c r="B87" s="28"/>
      <c r="C87" s="30"/>
      <c r="D87" s="30"/>
      <c r="E87" s="30"/>
      <c r="F87" s="29"/>
      <c r="G87" s="30"/>
      <c r="H87" s="30"/>
      <c r="I87" s="30"/>
      <c r="J87" s="30"/>
      <c r="K87" s="30"/>
      <c r="L87" s="30"/>
      <c r="M87" s="30"/>
      <c r="N87" s="30"/>
      <c r="O87" s="28" t="s">
        <v>150</v>
      </c>
      <c r="P87" s="31"/>
      <c r="Q87" s="32"/>
      <c r="R87" s="37">
        <v>0.5</v>
      </c>
      <c r="S87" s="88">
        <v>0.5</v>
      </c>
      <c r="T87" s="91">
        <f t="shared" si="17"/>
        <v>100</v>
      </c>
      <c r="U87" s="22"/>
      <c r="V87" s="23"/>
      <c r="W87" s="36"/>
      <c r="X87" s="30"/>
      <c r="Y87" s="25"/>
    </row>
    <row r="88" spans="1:26" ht="19.149999999999999" customHeight="1">
      <c r="A88" s="15" t="s">
        <v>151</v>
      </c>
      <c r="B88" s="16" t="s">
        <v>152</v>
      </c>
      <c r="C88" s="17">
        <f t="shared" ref="C88:N88" si="21">SUM(C89:C91)</f>
        <v>114339</v>
      </c>
      <c r="D88" s="17">
        <f t="shared" si="21"/>
        <v>0</v>
      </c>
      <c r="E88" s="17">
        <f t="shared" si="21"/>
        <v>178445</v>
      </c>
      <c r="F88" s="17">
        <f t="shared" si="21"/>
        <v>146408.20000000001</v>
      </c>
      <c r="G88" s="17">
        <f t="shared" si="21"/>
        <v>146408.20000000001</v>
      </c>
      <c r="H88" s="17">
        <f t="shared" si="21"/>
        <v>0</v>
      </c>
      <c r="I88" s="17">
        <f t="shared" si="21"/>
        <v>0</v>
      </c>
      <c r="J88" s="17">
        <f t="shared" si="21"/>
        <v>186361.5</v>
      </c>
      <c r="K88" s="17">
        <f t="shared" si="21"/>
        <v>185337.5</v>
      </c>
      <c r="L88" s="17">
        <f t="shared" si="21"/>
        <v>186361.5</v>
      </c>
      <c r="M88" s="17">
        <f t="shared" si="21"/>
        <v>0</v>
      </c>
      <c r="N88" s="17">
        <f t="shared" si="21"/>
        <v>0</v>
      </c>
      <c r="O88" s="16"/>
      <c r="P88" s="19">
        <v>70</v>
      </c>
      <c r="Q88" s="20"/>
      <c r="R88" s="21">
        <v>150</v>
      </c>
      <c r="S88" s="87">
        <v>150</v>
      </c>
      <c r="T88" s="23">
        <f t="shared" si="17"/>
        <v>100</v>
      </c>
      <c r="U88" s="22">
        <f>J88/G88*100</f>
        <v>127.28897698352961</v>
      </c>
      <c r="V88" s="23">
        <f>L88/G88*100</f>
        <v>127.28897698352961</v>
      </c>
      <c r="W88" s="24" t="e">
        <f>L88/L94*100</f>
        <v>#REF!</v>
      </c>
      <c r="X88" s="17">
        <f>SUM(X89:X92)</f>
        <v>39732.5</v>
      </c>
      <c r="Y88" s="25">
        <f t="shared" si="19"/>
        <v>469.04045806329833</v>
      </c>
    </row>
    <row r="89" spans="1:26" ht="2.4500000000000002" hidden="1" customHeight="1">
      <c r="A89" s="34" t="s">
        <v>153</v>
      </c>
      <c r="B89" s="28"/>
      <c r="C89" s="30">
        <v>114339</v>
      </c>
      <c r="D89" s="30"/>
      <c r="E89" s="30">
        <v>178445</v>
      </c>
      <c r="F89" s="29">
        <f t="shared" si="18"/>
        <v>146408.20000000001</v>
      </c>
      <c r="G89" s="30">
        <v>146408.20000000001</v>
      </c>
      <c r="H89" s="30"/>
      <c r="I89" s="30"/>
      <c r="J89" s="30">
        <v>185337.5</v>
      </c>
      <c r="K89" s="30">
        <f t="shared" si="20"/>
        <v>185337.5</v>
      </c>
      <c r="L89" s="30">
        <f>185337.5</f>
        <v>185337.5</v>
      </c>
      <c r="M89" s="30"/>
      <c r="N89" s="30"/>
      <c r="O89" s="28" t="s">
        <v>154</v>
      </c>
      <c r="P89" s="31"/>
      <c r="Q89" s="32"/>
      <c r="R89" s="37"/>
      <c r="S89" s="88"/>
      <c r="T89" s="23" t="e">
        <f t="shared" si="17"/>
        <v>#DIV/0!</v>
      </c>
      <c r="U89" s="22">
        <f>J89/G89*100</f>
        <v>126.58956260646602</v>
      </c>
      <c r="V89" s="23">
        <f>L89/G89*100</f>
        <v>126.58956260646602</v>
      </c>
      <c r="W89" s="13"/>
      <c r="X89" s="30">
        <v>39732.5</v>
      </c>
      <c r="Y89" s="25">
        <f t="shared" si="19"/>
        <v>466.46322280249166</v>
      </c>
    </row>
    <row r="90" spans="1:26" ht="15.75" hidden="1" customHeight="1">
      <c r="A90" s="34" t="s">
        <v>155</v>
      </c>
      <c r="B90" s="28"/>
      <c r="C90" s="30"/>
      <c r="D90" s="30"/>
      <c r="E90" s="30"/>
      <c r="F90" s="29">
        <f t="shared" si="18"/>
        <v>0</v>
      </c>
      <c r="G90" s="30"/>
      <c r="H90" s="30"/>
      <c r="I90" s="30"/>
      <c r="J90" s="30"/>
      <c r="K90" s="30"/>
      <c r="L90" s="30"/>
      <c r="M90" s="30"/>
      <c r="N90" s="30"/>
      <c r="O90" s="28" t="s">
        <v>156</v>
      </c>
      <c r="P90" s="31"/>
      <c r="Q90" s="32"/>
      <c r="R90" s="37"/>
      <c r="S90" s="88"/>
      <c r="T90" s="23" t="e">
        <f t="shared" si="17"/>
        <v>#DIV/0!</v>
      </c>
      <c r="U90" s="22"/>
      <c r="V90" s="23"/>
      <c r="W90" s="13"/>
      <c r="X90" s="30"/>
      <c r="Y90" s="25"/>
    </row>
    <row r="91" spans="1:26" ht="16.5" hidden="1" customHeight="1">
      <c r="A91" s="34" t="s">
        <v>157</v>
      </c>
      <c r="B91" s="28"/>
      <c r="C91" s="30"/>
      <c r="D91" s="30"/>
      <c r="E91" s="30"/>
      <c r="F91" s="29">
        <f t="shared" si="18"/>
        <v>0</v>
      </c>
      <c r="G91" s="30"/>
      <c r="H91" s="30"/>
      <c r="I91" s="30"/>
      <c r="J91" s="30">
        <v>1024</v>
      </c>
      <c r="K91" s="30"/>
      <c r="L91" s="30">
        <v>1024</v>
      </c>
      <c r="M91" s="30"/>
      <c r="N91" s="30"/>
      <c r="O91" s="28" t="s">
        <v>158</v>
      </c>
      <c r="P91" s="31"/>
      <c r="Q91" s="32"/>
      <c r="R91" s="37"/>
      <c r="S91" s="88"/>
      <c r="T91" s="23" t="e">
        <f t="shared" si="17"/>
        <v>#DIV/0!</v>
      </c>
      <c r="U91" s="22" t="e">
        <f>J91/G91*100</f>
        <v>#DIV/0!</v>
      </c>
      <c r="V91" s="23"/>
      <c r="W91" s="13"/>
      <c r="X91" s="30"/>
      <c r="Y91" s="25"/>
    </row>
    <row r="92" spans="1:26" ht="18" customHeight="1">
      <c r="A92" s="34" t="s">
        <v>159</v>
      </c>
      <c r="B92" s="28"/>
      <c r="C92" s="30"/>
      <c r="D92" s="30"/>
      <c r="E92" s="30"/>
      <c r="F92" s="29"/>
      <c r="G92" s="30"/>
      <c r="H92" s="30"/>
      <c r="I92" s="30"/>
      <c r="J92" s="30"/>
      <c r="K92" s="30"/>
      <c r="L92" s="30"/>
      <c r="M92" s="30"/>
      <c r="N92" s="30"/>
      <c r="O92" s="28" t="s">
        <v>156</v>
      </c>
      <c r="P92" s="31">
        <v>70</v>
      </c>
      <c r="Q92" s="32"/>
      <c r="R92" s="37">
        <v>150</v>
      </c>
      <c r="S92" s="88">
        <v>150</v>
      </c>
      <c r="T92" s="91">
        <f t="shared" si="17"/>
        <v>100</v>
      </c>
      <c r="U92" s="22" t="e">
        <f>J92/G92*100</f>
        <v>#DIV/0!</v>
      </c>
      <c r="V92" s="23" t="e">
        <f>L92/G92*100</f>
        <v>#DIV/0!</v>
      </c>
      <c r="W92" s="13"/>
      <c r="X92" s="30"/>
      <c r="Y92" s="25"/>
    </row>
    <row r="93" spans="1:26" ht="0.6" hidden="1" customHeight="1">
      <c r="A93" s="42" t="s">
        <v>160</v>
      </c>
      <c r="B93" s="43"/>
      <c r="C93" s="44"/>
      <c r="D93" s="44"/>
      <c r="E93" s="44"/>
      <c r="F93" s="45"/>
      <c r="G93" s="44"/>
      <c r="H93" s="44"/>
      <c r="I93" s="44"/>
      <c r="J93" s="44"/>
      <c r="K93" s="44"/>
      <c r="L93" s="44"/>
      <c r="M93" s="44"/>
      <c r="N93" s="44"/>
      <c r="O93" s="43" t="s">
        <v>161</v>
      </c>
      <c r="P93" s="46"/>
      <c r="Q93" s="47"/>
      <c r="R93" s="48"/>
      <c r="S93" s="89"/>
      <c r="T93" s="23" t="e">
        <f t="shared" si="17"/>
        <v>#DIV/0!</v>
      </c>
      <c r="U93" s="22"/>
      <c r="V93" s="23"/>
      <c r="W93" s="13"/>
      <c r="X93" s="30"/>
      <c r="Y93" s="25"/>
    </row>
    <row r="94" spans="1:26" ht="22.15" customHeight="1">
      <c r="A94" s="49" t="s">
        <v>162</v>
      </c>
      <c r="B94" s="50"/>
      <c r="C94" s="51" t="e">
        <f>SUM(C14+C35+C40+C51+C63+C73+#REF!+#REF!+C88)</f>
        <v>#REF!</v>
      </c>
      <c r="D94" s="51" t="e">
        <f>SUM(D14+D35+D40+D51+D63+D73+#REF!+#REF!+D88)</f>
        <v>#REF!</v>
      </c>
      <c r="E94" s="52" t="e">
        <f>SUM(E14+E35+E40+E51+E60+E63+E73+#REF!+#REF!+E88)</f>
        <v>#REF!</v>
      </c>
      <c r="F94" s="52" t="e">
        <f>SUM(F14+F35+F40+F51+F60+F63+F73+#REF!+#REF!+F88)</f>
        <v>#REF!</v>
      </c>
      <c r="G94" s="52" t="e">
        <f>SUM(G14+G35+G40+G51+G60+G63+G73+#REF!+#REF!+G88)</f>
        <v>#REF!</v>
      </c>
      <c r="H94" s="52" t="e">
        <f>SUM(H14+H35+H40+H51+H60+H63+H73+#REF!+#REF!+H88)</f>
        <v>#REF!</v>
      </c>
      <c r="I94" s="52" t="e">
        <f>SUM(I14+I35+I40+I51+I60+I63+I73+#REF!+#REF!+I88)</f>
        <v>#REF!</v>
      </c>
      <c r="J94" s="52" t="e">
        <f>SUM(J14+J35+J40+J51+J60+J63+J73+#REF!+#REF!+J88)</f>
        <v>#REF!</v>
      </c>
      <c r="K94" s="52" t="e">
        <f>SUM(K14+K35+K40+K51+K60+K63+K73+#REF!+#REF!+K88)</f>
        <v>#REF!</v>
      </c>
      <c r="L94" s="52" t="e">
        <f>SUM(L14+L35+L40+L51+L60+L63+L73+#REF!+#REF!+L88)</f>
        <v>#REF!</v>
      </c>
      <c r="M94" s="52" t="e">
        <f>SUM(M14+M35+M40+M51+M60+M63+M73+#REF!+#REF!+M88)</f>
        <v>#REF!</v>
      </c>
      <c r="N94" s="52" t="e">
        <f>SUM(N14+N35+N40+N51+N60+N63+N73+#REF!+#REF!+N88)</f>
        <v>#REF!</v>
      </c>
      <c r="O94" s="50"/>
      <c r="P94" s="53">
        <v>18086</v>
      </c>
      <c r="Q94" s="54">
        <v>209.459</v>
      </c>
      <c r="R94" s="55">
        <f>R14+R31+R35+R40+R51+R70+R73+R78+R88</f>
        <v>54395.199999999997</v>
      </c>
      <c r="S94" s="90">
        <f>S14+S31+S35+S40+S51+S70+S73+S78+S88</f>
        <v>51241.72</v>
      </c>
      <c r="T94" s="23">
        <f t="shared" si="17"/>
        <v>94.202650233844167</v>
      </c>
      <c r="U94" s="22" t="e">
        <f>J94/G94*100</f>
        <v>#REF!</v>
      </c>
      <c r="V94" s="23" t="e">
        <f>L94/G94*100</f>
        <v>#REF!</v>
      </c>
      <c r="W94" s="56" t="e">
        <f>SUM(W14:W89)</f>
        <v>#REF!</v>
      </c>
      <c r="X94" s="18" t="e">
        <f>SUM(X14+X35+X40+X51+X60+X63+X73+#REF!+#REF!+X88)</f>
        <v>#REF!</v>
      </c>
      <c r="Y94" s="25" t="e">
        <f>L94/X94*100</f>
        <v>#REF!</v>
      </c>
      <c r="Z94" s="26"/>
    </row>
    <row r="95" spans="1:26" ht="13.5" hidden="1" customHeight="1">
      <c r="A95" s="57" t="s">
        <v>163</v>
      </c>
      <c r="B95" s="58"/>
      <c r="C95" s="59"/>
      <c r="D95" s="59"/>
      <c r="E95" s="60">
        <v>0</v>
      </c>
      <c r="F95" s="61">
        <f>-43123.7-16350</f>
        <v>-59473.7</v>
      </c>
      <c r="G95" s="59"/>
      <c r="H95" s="59"/>
      <c r="I95" s="59"/>
      <c r="J95" s="60">
        <v>0</v>
      </c>
      <c r="K95" s="62">
        <v>0</v>
      </c>
      <c r="L95" s="60">
        <v>63802.8</v>
      </c>
      <c r="M95" s="60">
        <v>0</v>
      </c>
      <c r="N95" s="60">
        <v>0</v>
      </c>
      <c r="O95" s="58"/>
      <c r="P95" s="58"/>
      <c r="Q95" s="58"/>
      <c r="R95" s="58"/>
      <c r="S95" s="58"/>
      <c r="T95" s="23" t="e">
        <f t="shared" si="17"/>
        <v>#DIV/0!</v>
      </c>
      <c r="U95" s="63"/>
      <c r="V95" s="64"/>
      <c r="W95" s="65"/>
      <c r="X95" s="66">
        <v>76369.2</v>
      </c>
      <c r="Y95" s="67"/>
    </row>
    <row r="96" spans="1:26" s="77" customFormat="1" ht="12.75" hidden="1" customHeight="1">
      <c r="A96" s="68" t="s">
        <v>164</v>
      </c>
      <c r="B96" s="69"/>
      <c r="C96" s="70"/>
      <c r="D96" s="70"/>
      <c r="E96" s="70"/>
      <c r="F96" s="70"/>
      <c r="G96" s="70"/>
      <c r="H96" s="70"/>
      <c r="I96" s="70"/>
      <c r="J96" s="71"/>
      <c r="K96" s="70"/>
      <c r="L96" s="72">
        <v>1193121.2</v>
      </c>
      <c r="M96" s="73">
        <v>1131115</v>
      </c>
      <c r="N96" s="73">
        <v>113200</v>
      </c>
      <c r="O96" s="69"/>
      <c r="P96" s="69"/>
      <c r="Q96" s="69"/>
      <c r="R96" s="69"/>
      <c r="S96" s="69"/>
      <c r="T96" s="23" t="e">
        <f t="shared" si="17"/>
        <v>#DIV/0!</v>
      </c>
      <c r="U96" s="71"/>
      <c r="V96" s="74"/>
      <c r="W96" s="75"/>
      <c r="X96" s="76"/>
    </row>
    <row r="97" spans="1:20" ht="7.5" customHeight="1">
      <c r="L97" s="78"/>
    </row>
    <row r="98" spans="1:20" ht="12.75" customHeight="1">
      <c r="A98" s="79"/>
      <c r="B98" s="7"/>
      <c r="C98" s="2"/>
      <c r="D98" s="2"/>
      <c r="E98" s="2"/>
      <c r="F98" t="s">
        <v>165</v>
      </c>
      <c r="G98">
        <f>728.2</f>
        <v>728.2</v>
      </c>
      <c r="J98" s="78"/>
      <c r="L98" s="80" t="e">
        <f>L96-L94</f>
        <v>#REF!</v>
      </c>
      <c r="N98" s="81" t="e">
        <f>N96-N94</f>
        <v>#REF!</v>
      </c>
      <c r="O98" s="7"/>
      <c r="P98" s="7"/>
      <c r="Q98" s="7"/>
      <c r="R98" s="7"/>
      <c r="S98" s="7"/>
      <c r="T98" s="86"/>
    </row>
    <row r="99" spans="1:20" ht="15" customHeight="1">
      <c r="A99" s="5"/>
      <c r="B99" s="7"/>
      <c r="C99" s="2"/>
      <c r="D99" s="2"/>
      <c r="E99" s="2"/>
      <c r="F99" t="s">
        <v>166</v>
      </c>
      <c r="G99" s="82">
        <f>2132.8</f>
        <v>2132.8000000000002</v>
      </c>
      <c r="M99" s="77"/>
      <c r="O99" s="7"/>
      <c r="P99" s="7"/>
      <c r="Q99" s="7"/>
      <c r="R99" s="7"/>
      <c r="S99" s="7"/>
      <c r="T99" s="7"/>
    </row>
    <row r="100" spans="1:20" ht="15" customHeight="1">
      <c r="A100" s="5"/>
      <c r="B100" s="7"/>
      <c r="C100" s="2"/>
      <c r="D100" s="2"/>
      <c r="E100" s="2"/>
      <c r="F100" t="s">
        <v>167</v>
      </c>
      <c r="G100" s="82">
        <v>99705</v>
      </c>
      <c r="M100" s="77"/>
      <c r="O100" s="7"/>
      <c r="P100" s="7"/>
      <c r="Q100" s="7"/>
      <c r="R100" s="7"/>
      <c r="S100" s="7"/>
      <c r="T100" s="7"/>
    </row>
    <row r="101" spans="1:20" ht="15" customHeight="1">
      <c r="A101" s="83"/>
      <c r="B101" s="7"/>
      <c r="C101" s="2"/>
      <c r="D101" s="2"/>
      <c r="E101" s="2"/>
      <c r="F101" t="s">
        <v>168</v>
      </c>
      <c r="G101" s="82">
        <v>19806.2</v>
      </c>
      <c r="J101" s="78"/>
      <c r="L101" s="78"/>
      <c r="M101" s="77"/>
      <c r="O101" s="7"/>
      <c r="P101" s="7"/>
      <c r="Q101" s="7"/>
      <c r="R101" s="7"/>
      <c r="S101" s="7"/>
      <c r="T101" s="7"/>
    </row>
    <row r="102" spans="1:20" ht="15" customHeight="1">
      <c r="A102" s="84"/>
      <c r="B102" s="7"/>
      <c r="C102" s="2"/>
      <c r="D102" s="2"/>
      <c r="E102" s="2"/>
      <c r="G102" s="81" t="e">
        <f>G94+G98+G99+G100+G101</f>
        <v>#REF!</v>
      </c>
      <c r="O102" s="7"/>
      <c r="P102" s="7"/>
      <c r="Q102" s="7"/>
      <c r="R102" s="7"/>
      <c r="S102" s="7"/>
      <c r="T102" s="7"/>
    </row>
    <row r="103" spans="1:20" ht="12.75" customHeight="1">
      <c r="A103" s="85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 ht="12.75" customHeight="1">
      <c r="A104" s="85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1:20"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 ht="15">
      <c r="A106" s="85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 ht="15">
      <c r="A107" s="84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 ht="15">
      <c r="A108" s="85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 ht="15">
      <c r="A109" s="85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 ht="15">
      <c r="A111" s="85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  <row r="173" spans="1:20">
      <c r="A173" s="2"/>
      <c r="B173" s="7"/>
      <c r="C173" s="2"/>
      <c r="D173" s="2"/>
      <c r="E173" s="2"/>
      <c r="O173" s="7"/>
      <c r="P173" s="7"/>
      <c r="Q173" s="7"/>
      <c r="R173" s="7"/>
      <c r="S173" s="7"/>
      <c r="T173" s="7"/>
    </row>
    <row r="174" spans="1:20">
      <c r="A174" s="2"/>
      <c r="B174" s="7"/>
      <c r="C174" s="2"/>
      <c r="D174" s="2"/>
      <c r="E174" s="2"/>
      <c r="O174" s="7"/>
      <c r="P174" s="7"/>
      <c r="Q174" s="7"/>
      <c r="R174" s="7"/>
      <c r="S174" s="7"/>
      <c r="T174" s="7"/>
    </row>
    <row r="175" spans="1:20">
      <c r="A175" s="2"/>
      <c r="B175" s="7"/>
      <c r="C175" s="2"/>
      <c r="D175" s="2"/>
      <c r="E175" s="2"/>
      <c r="O175" s="7"/>
      <c r="P175" s="7"/>
      <c r="Q175" s="7"/>
      <c r="R175" s="7"/>
      <c r="S175" s="7"/>
      <c r="T175" s="7"/>
    </row>
    <row r="176" spans="1:20">
      <c r="A176" s="2"/>
      <c r="B176" s="7"/>
      <c r="C176" s="2"/>
      <c r="D176" s="2"/>
      <c r="E176" s="2"/>
      <c r="O176" s="7"/>
      <c r="P176" s="7"/>
      <c r="Q176" s="7"/>
      <c r="R176" s="7"/>
      <c r="S176" s="7"/>
      <c r="T176" s="7"/>
    </row>
    <row r="177" spans="1:20">
      <c r="A177" s="2"/>
      <c r="B177" s="7"/>
      <c r="C177" s="2"/>
      <c r="D177" s="2"/>
      <c r="E177" s="2"/>
      <c r="O177" s="7"/>
      <c r="P177" s="7"/>
      <c r="Q177" s="7"/>
      <c r="R177" s="7"/>
      <c r="S177" s="7"/>
      <c r="T177" s="7"/>
    </row>
    <row r="178" spans="1:20">
      <c r="A178" s="2"/>
      <c r="B178" s="7"/>
      <c r="C178" s="2"/>
      <c r="D178" s="2"/>
      <c r="E178" s="2"/>
      <c r="O178" s="7"/>
      <c r="P178" s="7"/>
      <c r="Q178" s="7"/>
      <c r="R178" s="7"/>
      <c r="S178" s="7"/>
      <c r="T178" s="7"/>
    </row>
  </sheetData>
  <sheetProtection selectLockedCells="1" selectUnlockedCells="1"/>
  <mergeCells count="32">
    <mergeCell ref="X10:X13"/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  <mergeCell ref="T10:T12"/>
    <mergeCell ref="U10:U12"/>
    <mergeCell ref="V10:V12"/>
    <mergeCell ref="W10:W12"/>
    <mergeCell ref="A9:X9"/>
    <mergeCell ref="A10:A13"/>
    <mergeCell ref="B10:B13"/>
    <mergeCell ref="C10:E13"/>
    <mergeCell ref="F10:F13"/>
    <mergeCell ref="G10:I10"/>
    <mergeCell ref="B1:T1"/>
    <mergeCell ref="B2:T2"/>
    <mergeCell ref="B3:T3"/>
    <mergeCell ref="B4:T4"/>
    <mergeCell ref="B5:T5"/>
    <mergeCell ref="A8:X8"/>
    <mergeCell ref="R10:R12"/>
    <mergeCell ref="S10:S12"/>
    <mergeCell ref="J10:J12"/>
    <mergeCell ref="K10:K12"/>
    <mergeCell ref="L10:N10"/>
    <mergeCell ref="O10:O13"/>
  </mergeCells>
  <pageMargins left="0.78749999999999998" right="0" top="0" bottom="0" header="0.51180555555555551" footer="0.51180555555555551"/>
  <pageSetup paperSize="9" scale="85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2021-02-27T07:08:00Z</cp:lastPrinted>
  <dcterms:created xsi:type="dcterms:W3CDTF">2021-03-29T07:18:44Z</dcterms:created>
  <dcterms:modified xsi:type="dcterms:W3CDTF">2021-03-29T07:18:44Z</dcterms:modified>
</cp:coreProperties>
</file>