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<sst xmlns="http://schemas.openxmlformats.org/spreadsheetml/2006/main" count="195" uniqueCount="170">
  <si>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</si>
  <si>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</si>
  <si>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</si>
  <si>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</si>
  <si>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</si>
  <si>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</si>
  <si>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</si>
  <si>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</si>
  <si>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</si>
  <si>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</si>
  <si>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</si>
  <si>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</si>
  <si>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</si>
  <si>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</si>
  <si>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</si>
  <si>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</si>
  <si>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</si>
  <si>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</si>
  <si>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</si>
  <si>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</si>
  <si>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</si>
  <si>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</si>
  <si>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</si>
  <si>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</si>
  <si>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</si>
  <si>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</si>
  <si>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</si>
  <si>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</si>
  <si>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</si>
  <si>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</si>
  <si>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</si>
  <si>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</si>
  <si>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</si>
  <si>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</si>
  <si>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</si>
  <si>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</si>
  <si>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</si>
  <si>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</si>
  <si>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</si>
  <si>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</si>
  <si>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</si>
  <si>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</si>
  <si>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</si>
  <si>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</si>
  <si>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</si>
  <si>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</si>
  <si>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</si>
  <si>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</si>
  <si>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</si>
  <si>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</si>
  <si>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</si>
  <si>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</si>
  <si>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</si>
  <si>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</si>
  <si>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</si>
  <si>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</si>
  <si>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</si>
  <si>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</si>
  <si>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</si>
  <si>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</si>
  <si>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</si>
  <si>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</si>
  <si>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</si>
  <si>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</si>
  <si>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</si>
  <si>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</si>
  <si>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</si>
  <si>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</si>
  <si>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</si>
  <si>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</si>
  <si>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</si>
  <si>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</si>
  <si>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</si>
  <si>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</si>
  <si>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</si>
  <si>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</si>
  <si>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</si>
  <si>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</si>
  <si>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</si>
  <si>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</si>
  <si>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</si>
  <si>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</si>
  <si>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</si>
  <si>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</si>
  <si>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</si>
  <si>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</si>
  <si>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</si>
  <si>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</si>
  <si>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</si>
  <si>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</si>
  <si>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</si>
  <si>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</si>
  <si>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</si>
  <si>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</si>
  <si>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</si>
  <si>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</si>
  <si>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</si>
  <si>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</si>
  <si>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</si>
  <si>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</si>
  <si>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</si>
  <si>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</si>
  <si>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</si>
  <si>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</si>
  <si>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</si>
  <si>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</si>
  <si>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</si>
  <si>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</si>
  <si>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</si>
  <si>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</si>
  <si>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</si>
  <si>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</si>
  <si>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</si>
  <si>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</si>
  <si>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</si>
  <si>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</si>
  <si>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</si>
  <si>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</si>
  <si>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</si>
  <si>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</si>
  <si>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</si>
  <si>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</si>
  <si>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</si>
  <si>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</si>
  <si>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</si>
  <si>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</si>
  <si>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</si>
  <si>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</si>
  <si>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</si>
  <si>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</si>
  <si>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</si>
  <si>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</si>
  <si>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</si>
  <si>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</si>
  <si>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</si>
  <si>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</si>
  <si>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</si>
  <si>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</si>
  <si>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</si>
  <si>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</si>
  <si>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</si>
  <si>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</si>
  <si>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</si>
  <si>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</si>
  <si>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</si>
  <si>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</si>
  <si>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</si>
  <si>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</si>
  <si>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</si>
  <si>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</si>
  <si>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</si>
  <si>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</si>
  <si>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</si>
  <si>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</si>
  <si>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</si>
  <si>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</si>
  <si>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</si>
  <si>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</si>
  <si>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</si>
  <si>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</si>
  <si>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</si>
  <si>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</si>
  <si>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</si>
  <si>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</si>
  <si>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</si>
  <si>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>Бюжет на 2022 год            (тыс. руб.)</t>
  </si>
  <si>
    <t>Другие вопросы в области жилищно-коммунального хозяйства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</si>
  <si>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2022  год </t>
  </si>
  <si>
    <t>Приложение  8</t>
  </si>
  <si>
    <t>от 16.12.2021г.  № 145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</si>
</sst>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6"/>
  <sheetViews>
    <sheetView tabSelected="1" zoomScalePageLayoutView="0" workbookViewId="0" topLeftCell="A1">
      <selection activeCell="B4" sqref="B4:R4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8" t="s">
        <v>168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37" t="s">
        <v>115</v>
      </c>
      <c r="T1" s="37" t="s">
        <v>115</v>
      </c>
      <c r="U1" s="38"/>
    </row>
    <row r="2" spans="1:21" ht="12.75">
      <c r="A2" s="2"/>
      <c r="B2" s="89" t="s">
        <v>158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37" t="s">
        <v>116</v>
      </c>
      <c r="T2" s="37" t="s">
        <v>116</v>
      </c>
      <c r="U2" s="38"/>
    </row>
    <row r="3" spans="1:21" ht="12.75">
      <c r="A3" s="2"/>
      <c r="B3" s="89" t="s">
        <v>159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7" t="s">
        <v>117</v>
      </c>
      <c r="T3" s="37" t="s">
        <v>117</v>
      </c>
      <c r="U3" s="38"/>
    </row>
    <row r="4" spans="1:21" ht="15" customHeight="1">
      <c r="A4" s="2"/>
      <c r="B4" s="89" t="s">
        <v>169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37" t="s">
        <v>118</v>
      </c>
      <c r="T4" s="37" t="s">
        <v>118</v>
      </c>
      <c r="U4" s="38"/>
    </row>
    <row r="5" spans="1:21" ht="1.5" customHeight="1" hidden="1">
      <c r="A5" s="2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22"/>
      <c r="T5" s="22"/>
      <c r="U5" s="38"/>
    </row>
    <row r="6" spans="1:21" ht="12.75" customHeight="1" hidden="1" thickBot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 thickBot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43.5" customHeight="1" thickBot="1">
      <c r="A8" s="87" t="s">
        <v>167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19.5" customHeight="1" hidden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95"/>
      <c r="U9" s="95"/>
      <c r="V9" s="95"/>
    </row>
    <row r="10" spans="1:23" ht="15.75" customHeight="1">
      <c r="A10" s="90" t="s">
        <v>0</v>
      </c>
      <c r="B10" s="92" t="s">
        <v>1</v>
      </c>
      <c r="C10" s="92" t="s">
        <v>2</v>
      </c>
      <c r="D10" s="92"/>
      <c r="E10" s="92"/>
      <c r="F10" s="92" t="s">
        <v>3</v>
      </c>
      <c r="G10" s="96" t="s">
        <v>4</v>
      </c>
      <c r="H10" s="97"/>
      <c r="I10" s="98"/>
      <c r="J10" s="92" t="s">
        <v>5</v>
      </c>
      <c r="K10" s="92" t="s">
        <v>6</v>
      </c>
      <c r="L10" s="96" t="s">
        <v>4</v>
      </c>
      <c r="M10" s="97"/>
      <c r="N10" s="98"/>
      <c r="O10" s="92" t="s">
        <v>124</v>
      </c>
      <c r="P10" s="105" t="s">
        <v>133</v>
      </c>
      <c r="Q10" s="107" t="s">
        <v>142</v>
      </c>
      <c r="R10" s="107" t="s">
        <v>165</v>
      </c>
      <c r="S10" s="103" t="s">
        <v>7</v>
      </c>
      <c r="T10" s="110" t="s">
        <v>8</v>
      </c>
      <c r="U10" s="112" t="s">
        <v>9</v>
      </c>
      <c r="V10" s="99" t="s">
        <v>132</v>
      </c>
      <c r="W10" s="101" t="s">
        <v>10</v>
      </c>
    </row>
    <row r="11" spans="1:23" ht="16.5" customHeight="1">
      <c r="A11" s="91"/>
      <c r="B11" s="93"/>
      <c r="C11" s="93"/>
      <c r="D11" s="93"/>
      <c r="E11" s="93"/>
      <c r="F11" s="93"/>
      <c r="G11" s="93" t="s">
        <v>11</v>
      </c>
      <c r="H11" s="93" t="s">
        <v>12</v>
      </c>
      <c r="I11" s="93" t="s">
        <v>13</v>
      </c>
      <c r="J11" s="93"/>
      <c r="K11" s="93"/>
      <c r="L11" s="93" t="s">
        <v>14</v>
      </c>
      <c r="M11" s="93" t="s">
        <v>12</v>
      </c>
      <c r="N11" s="93" t="s">
        <v>13</v>
      </c>
      <c r="O11" s="93"/>
      <c r="P11" s="106"/>
      <c r="Q11" s="108"/>
      <c r="R11" s="108"/>
      <c r="S11" s="104"/>
      <c r="T11" s="111"/>
      <c r="U11" s="113"/>
      <c r="V11" s="100"/>
      <c r="W11" s="102"/>
    </row>
    <row r="12" spans="1:23" ht="22.5" customHeight="1">
      <c r="A12" s="91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6"/>
      <c r="Q12" s="109"/>
      <c r="R12" s="109"/>
      <c r="S12" s="104"/>
      <c r="T12" s="111"/>
      <c r="U12" s="114"/>
      <c r="V12" s="100"/>
      <c r="W12" s="102"/>
    </row>
    <row r="13" spans="1:23" ht="0.75" customHeight="1" hidden="1">
      <c r="A13" s="91"/>
      <c r="B13" s="93"/>
      <c r="C13" s="93"/>
      <c r="D13" s="93"/>
      <c r="E13" s="93"/>
      <c r="F13" s="93"/>
      <c r="G13" s="40"/>
      <c r="H13" s="40"/>
      <c r="I13" s="40"/>
      <c r="J13" s="40"/>
      <c r="K13" s="40"/>
      <c r="L13" s="40"/>
      <c r="M13" s="40"/>
      <c r="N13" s="40"/>
      <c r="O13" s="93"/>
      <c r="P13" s="39"/>
      <c r="Q13" s="74"/>
      <c r="R13" s="74"/>
      <c r="S13" s="42"/>
      <c r="T13" s="43"/>
      <c r="U13" s="44"/>
      <c r="V13" s="100"/>
      <c r="W13" s="4"/>
    </row>
    <row r="14" spans="1:23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143</v>
      </c>
      <c r="R14" s="80">
        <f>R16+R20+R21+R22</f>
        <v>12876.449999999999</v>
      </c>
      <c r="S14" s="50">
        <f>J14/G14*100</f>
        <v>111.5333925845163</v>
      </c>
      <c r="T14" s="51">
        <f>L14/G14*100</f>
        <v>103.4406765653839</v>
      </c>
      <c r="U14" s="52" t="e">
        <f>L14/L92*100</f>
        <v>#REF!</v>
      </c>
      <c r="V14" s="48">
        <f>SUM(V15:V22)</f>
        <v>46169.5</v>
      </c>
      <c r="W14" s="5">
        <f>L14/V14*100</f>
        <v>154.52842244338797</v>
      </c>
    </row>
    <row r="15" spans="1:23" ht="0" customHeight="1" hidden="1">
      <c r="A15" s="53" t="s">
        <v>114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144</v>
      </c>
      <c r="R16" s="82">
        <v>11950.06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50.25" customHeight="1">
      <c r="A20" s="59" t="s">
        <v>162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209.39</v>
      </c>
      <c r="S20" s="50"/>
      <c r="T20" s="51"/>
      <c r="U20" s="60"/>
      <c r="V20" s="56"/>
      <c r="W20" s="5"/>
    </row>
    <row r="21" spans="1:23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136</v>
      </c>
      <c r="P21" s="57"/>
      <c r="Q21" s="76"/>
      <c r="R21" s="82">
        <v>50</v>
      </c>
      <c r="S21" s="50"/>
      <c r="T21" s="51"/>
      <c r="U21" s="60"/>
      <c r="V21" s="56"/>
      <c r="W21" s="5"/>
    </row>
    <row r="22" spans="1:23" ht="15.75">
      <c r="A22" s="59" t="s">
        <v>123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137</v>
      </c>
      <c r="P22" s="57">
        <v>511</v>
      </c>
      <c r="Q22" s="76" t="s">
        <v>145</v>
      </c>
      <c r="R22" s="82">
        <v>667</v>
      </c>
      <c r="S22" s="50">
        <f>J22/G22*100</f>
        <v>143.95840896126123</v>
      </c>
      <c r="T22" s="51">
        <f>L22/G22*100</f>
        <v>133.37309201541947</v>
      </c>
      <c r="U22" s="60"/>
      <c r="V22" s="56">
        <f>SUM(V23:V33)</f>
        <v>12572.400000000001</v>
      </c>
      <c r="W22" s="5">
        <f aca="true" t="shared" si="3" ref="W22:W34">L22/V22*100</f>
        <v>122.73710667812033</v>
      </c>
    </row>
    <row r="23" spans="1:23" ht="18.75" customHeight="1" hidden="1">
      <c r="A23" s="45" t="s">
        <v>138</v>
      </c>
      <c r="B23" s="46" t="s">
        <v>140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146</v>
      </c>
      <c r="R23" s="80"/>
      <c r="S23" s="50">
        <f>J23/G23*100</f>
        <v>124.86421080935735</v>
      </c>
      <c r="T23" s="51">
        <f>L23/G23*100</f>
        <v>109.6531325625168</v>
      </c>
      <c r="U23" s="60"/>
      <c r="V23" s="56">
        <v>2007.6</v>
      </c>
      <c r="W23" s="5">
        <f t="shared" si="3"/>
        <v>203.1281131699542</v>
      </c>
    </row>
    <row r="24" spans="1:23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2"/>
      <c r="S24" s="50">
        <f>J24/G24*100</f>
        <v>137.33333333333334</v>
      </c>
      <c r="T24" s="51">
        <f>L24/G24*100</f>
        <v>100</v>
      </c>
      <c r="U24" s="60"/>
      <c r="V24" s="56">
        <v>357.4</v>
      </c>
      <c r="W24" s="5">
        <f t="shared" si="3"/>
        <v>419.6978175713487</v>
      </c>
    </row>
    <row r="25" spans="1:23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2"/>
      <c r="S25" s="50">
        <f>J25/G25*100</f>
        <v>0</v>
      </c>
      <c r="T25" s="51">
        <f>L25/G25*100</f>
        <v>0</v>
      </c>
      <c r="U25" s="60"/>
      <c r="V25" s="56">
        <v>69</v>
      </c>
      <c r="W25" s="5">
        <f t="shared" si="3"/>
        <v>0</v>
      </c>
    </row>
    <row r="26" spans="1:23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2"/>
      <c r="S26" s="50"/>
      <c r="T26" s="51"/>
      <c r="U26" s="60"/>
      <c r="V26" s="56">
        <v>976.5</v>
      </c>
      <c r="W26" s="5">
        <f t="shared" si="3"/>
        <v>0</v>
      </c>
    </row>
    <row r="27" spans="1:23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2"/>
      <c r="S27" s="50"/>
      <c r="T27" s="51"/>
      <c r="U27" s="60"/>
      <c r="V27" s="56">
        <v>311.4</v>
      </c>
      <c r="W27" s="5">
        <f t="shared" si="3"/>
        <v>0</v>
      </c>
    </row>
    <row r="28" spans="1:23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2"/>
      <c r="S28" s="50"/>
      <c r="T28" s="51"/>
      <c r="U28" s="60"/>
      <c r="V28" s="56">
        <v>2079.9</v>
      </c>
      <c r="W28" s="5">
        <f t="shared" si="3"/>
        <v>0</v>
      </c>
    </row>
    <row r="29" spans="1:23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2"/>
      <c r="S29" s="50">
        <f>J29/G29*100</f>
        <v>0</v>
      </c>
      <c r="T29" s="51">
        <f>L29/G29*100</f>
        <v>0</v>
      </c>
      <c r="U29" s="60"/>
      <c r="V29" s="56">
        <v>3897.1</v>
      </c>
      <c r="W29" s="5">
        <f t="shared" si="3"/>
        <v>0</v>
      </c>
    </row>
    <row r="30" spans="1:23" ht="27" customHeight="1">
      <c r="A30" s="45" t="s">
        <v>138</v>
      </c>
      <c r="B30" s="46" t="s">
        <v>140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297.4</v>
      </c>
      <c r="S30" s="50"/>
      <c r="T30" s="51"/>
      <c r="U30" s="60"/>
      <c r="V30" s="56">
        <v>2166.8</v>
      </c>
      <c r="W30" s="5">
        <f t="shared" si="3"/>
        <v>0</v>
      </c>
    </row>
    <row r="31" spans="1:23" ht="25.5" customHeight="1">
      <c r="A31" s="59" t="s">
        <v>139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141</v>
      </c>
      <c r="P31" s="57"/>
      <c r="Q31" s="76" t="s">
        <v>146</v>
      </c>
      <c r="R31" s="82">
        <v>297.4</v>
      </c>
      <c r="S31" s="50">
        <f aca="true" t="shared" si="4" ref="S31:S36">J31/G31*100</f>
        <v>199.04</v>
      </c>
      <c r="T31" s="51">
        <f aca="true" t="shared" si="5" ref="T31:T36">L31/G31*100</f>
        <v>197.06</v>
      </c>
      <c r="U31" s="60"/>
      <c r="V31" s="56">
        <v>706.7</v>
      </c>
      <c r="W31" s="5">
        <f t="shared" si="3"/>
        <v>1394.2266874204047</v>
      </c>
    </row>
    <row r="32" spans="1:23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50" t="e">
        <f t="shared" si="4"/>
        <v>#DIV/0!</v>
      </c>
      <c r="T32" s="51" t="e">
        <f t="shared" si="5"/>
        <v>#DIV/0!</v>
      </c>
      <c r="U32" s="60"/>
      <c r="V32" s="56"/>
      <c r="W32" s="5" t="e">
        <f t="shared" si="3"/>
        <v>#DIV/0!</v>
      </c>
    </row>
    <row r="33" spans="1:23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32.25" customHeight="1">
      <c r="A34" s="45" t="s">
        <v>36</v>
      </c>
      <c r="B34" s="46" t="s">
        <v>37</v>
      </c>
      <c r="C34" s="47">
        <f>SUM(C35:C36)</f>
        <v>0</v>
      </c>
      <c r="D34" s="47">
        <f>SUM(D35:D36)</f>
        <v>0</v>
      </c>
      <c r="E34" s="47">
        <f>SUM(E35:E36)</f>
        <v>0</v>
      </c>
      <c r="F34" s="47" t="e">
        <f>SUM(#REF!)</f>
        <v>#REF!</v>
      </c>
      <c r="G34" s="47" t="e">
        <f>SUM(#REF!)</f>
        <v>#REF!</v>
      </c>
      <c r="H34" s="47" t="e">
        <f>SUM(#REF!)</f>
        <v>#REF!</v>
      </c>
      <c r="I34" s="47" t="e">
        <f>SUM(#REF!)</f>
        <v>#REF!</v>
      </c>
      <c r="J34" s="47">
        <f>SUM(J35:J36)</f>
        <v>0</v>
      </c>
      <c r="K34" s="47">
        <f>SUM(K35:K36)</f>
        <v>0</v>
      </c>
      <c r="L34" s="47">
        <f>SUM(L35:L36)</f>
        <v>0</v>
      </c>
      <c r="M34" s="47">
        <f>SUM(M35:M36)</f>
        <v>0</v>
      </c>
      <c r="N34" s="47">
        <f>SUM(N35:N36)</f>
        <v>0</v>
      </c>
      <c r="O34" s="46"/>
      <c r="P34" s="49">
        <v>100</v>
      </c>
      <c r="Q34" s="75"/>
      <c r="R34" s="80">
        <v>225</v>
      </c>
      <c r="S34" s="50" t="e">
        <f t="shared" si="4"/>
        <v>#REF!</v>
      </c>
      <c r="T34" s="51" t="e">
        <f t="shared" si="5"/>
        <v>#REF!</v>
      </c>
      <c r="U34" s="52" t="e">
        <f>L34/L92*100</f>
        <v>#REF!</v>
      </c>
      <c r="V34" s="47">
        <f>SUM(V35:V36)</f>
        <v>0</v>
      </c>
      <c r="W34" s="5" t="e">
        <f t="shared" si="3"/>
        <v>#DIV/0!</v>
      </c>
    </row>
    <row r="35" spans="1:23" ht="15" customHeight="1" hidden="1">
      <c r="A35" s="59" t="s">
        <v>38</v>
      </c>
      <c r="B35" s="54" t="s">
        <v>39</v>
      </c>
      <c r="C35" s="56"/>
      <c r="D35" s="56"/>
      <c r="E35" s="56"/>
      <c r="F35" s="55">
        <f t="shared" si="2"/>
        <v>37.5</v>
      </c>
      <c r="G35" s="56">
        <v>12.5</v>
      </c>
      <c r="H35" s="56">
        <v>12.5</v>
      </c>
      <c r="I35" s="56">
        <v>12.5</v>
      </c>
      <c r="J35" s="56"/>
      <c r="K35" s="56">
        <f t="shared" si="1"/>
        <v>0</v>
      </c>
      <c r="L35" s="56"/>
      <c r="M35" s="56"/>
      <c r="N35" s="56"/>
      <c r="O35" s="54" t="s">
        <v>39</v>
      </c>
      <c r="P35" s="57"/>
      <c r="Q35" s="76"/>
      <c r="R35" s="82"/>
      <c r="S35" s="50">
        <f t="shared" si="4"/>
        <v>0</v>
      </c>
      <c r="T35" s="51">
        <f t="shared" si="5"/>
        <v>0</v>
      </c>
      <c r="U35" s="60"/>
      <c r="V35" s="56"/>
      <c r="W35" s="5" t="e">
        <f>L35/V35*100</f>
        <v>#DIV/0!</v>
      </c>
    </row>
    <row r="36" spans="1:23" ht="23.25" customHeight="1" hidden="1">
      <c r="A36" s="59" t="s">
        <v>40</v>
      </c>
      <c r="B36" s="54" t="s">
        <v>41</v>
      </c>
      <c r="C36" s="56">
        <v>0</v>
      </c>
      <c r="D36" s="56"/>
      <c r="E36" s="56">
        <v>0</v>
      </c>
      <c r="F36" s="55">
        <f t="shared" si="2"/>
        <v>1500</v>
      </c>
      <c r="G36" s="56">
        <v>500</v>
      </c>
      <c r="H36" s="56">
        <v>500</v>
      </c>
      <c r="I36" s="56">
        <v>500</v>
      </c>
      <c r="J36" s="56"/>
      <c r="K36" s="56">
        <f t="shared" si="1"/>
        <v>0</v>
      </c>
      <c r="L36" s="56"/>
      <c r="M36" s="56"/>
      <c r="N36" s="56"/>
      <c r="O36" s="54" t="s">
        <v>41</v>
      </c>
      <c r="P36" s="57"/>
      <c r="Q36" s="76"/>
      <c r="R36" s="82"/>
      <c r="S36" s="50">
        <f t="shared" si="4"/>
        <v>0</v>
      </c>
      <c r="T36" s="51">
        <f t="shared" si="5"/>
        <v>0</v>
      </c>
      <c r="U36" s="60"/>
      <c r="V36" s="56"/>
      <c r="W36" s="5" t="e">
        <f>L36/V36*100</f>
        <v>#DIV/0!</v>
      </c>
    </row>
    <row r="37" spans="1:23" ht="36" customHeight="1">
      <c r="A37" s="59" t="s">
        <v>156</v>
      </c>
      <c r="B37" s="54"/>
      <c r="C37" s="56"/>
      <c r="D37" s="56"/>
      <c r="E37" s="56"/>
      <c r="F37" s="55"/>
      <c r="G37" s="56"/>
      <c r="H37" s="56"/>
      <c r="I37" s="56"/>
      <c r="J37" s="56"/>
      <c r="K37" s="56"/>
      <c r="L37" s="56"/>
      <c r="M37" s="56"/>
      <c r="N37" s="56"/>
      <c r="O37" s="54" t="s">
        <v>157</v>
      </c>
      <c r="P37" s="57"/>
      <c r="Q37" s="76"/>
      <c r="R37" s="82">
        <v>225</v>
      </c>
      <c r="S37" s="50"/>
      <c r="T37" s="51"/>
      <c r="U37" s="60"/>
      <c r="V37" s="56"/>
      <c r="W37" s="5"/>
    </row>
    <row r="38" spans="1:23" ht="19.5" customHeight="1">
      <c r="A38" s="45" t="s">
        <v>42</v>
      </c>
      <c r="B38" s="46" t="s">
        <v>43</v>
      </c>
      <c r="C38" s="47">
        <f>SUM(C39:C46)</f>
        <v>7159</v>
      </c>
      <c r="D38" s="47">
        <f>SUM(D39:D46)</f>
        <v>0</v>
      </c>
      <c r="E38" s="47" t="e">
        <f>#REF!+#REF!+E41+E42+E44+E46</f>
        <v>#REF!</v>
      </c>
      <c r="F38" s="47" t="e">
        <f>#REF!+#REF!+F41+F42+F44+F46</f>
        <v>#REF!</v>
      </c>
      <c r="G38" s="47" t="e">
        <f>#REF!+#REF!+G41+G42+G44+G46</f>
        <v>#REF!</v>
      </c>
      <c r="H38" s="47" t="e">
        <f>#REF!+#REF!+H41+H42+H44+H46</f>
        <v>#REF!</v>
      </c>
      <c r="I38" s="47" t="e">
        <f>#REF!+#REF!+I41+I42+I44+I46</f>
        <v>#REF!</v>
      </c>
      <c r="J38" s="47" t="e">
        <f>#REF!+#REF!+J41+J42+J44+J46+J43</f>
        <v>#REF!</v>
      </c>
      <c r="K38" s="47" t="e">
        <f>#REF!+#REF!+K41+K42+K44+K46+K43</f>
        <v>#REF!</v>
      </c>
      <c r="L38" s="47" t="e">
        <f>#REF!+#REF!+L41+L42+L44+L46+L43</f>
        <v>#REF!</v>
      </c>
      <c r="M38" s="47" t="e">
        <f>#REF!+#REF!+M41+M42+M44+M46+M43</f>
        <v>#REF!</v>
      </c>
      <c r="N38" s="47" t="e">
        <f>#REF!+#REF!+N41+N42+N44+N46+N43</f>
        <v>#REF!</v>
      </c>
      <c r="O38" s="46"/>
      <c r="P38" s="49">
        <v>721</v>
      </c>
      <c r="Q38" s="75" t="s">
        <v>148</v>
      </c>
      <c r="R38" s="80">
        <f>R39+R46</f>
        <v>4909.4</v>
      </c>
      <c r="S38" s="50" t="e">
        <f>J38/G38*100</f>
        <v>#REF!</v>
      </c>
      <c r="T38" s="51" t="e">
        <f>L38/G38*100</f>
        <v>#REF!</v>
      </c>
      <c r="U38" s="52" t="e">
        <f>L38/L92*100</f>
        <v>#REF!</v>
      </c>
      <c r="V38" s="47" t="e">
        <f>#REF!+#REF!+V41+V42+V44+V46</f>
        <v>#REF!</v>
      </c>
      <c r="W38" s="5" t="e">
        <f>L38/V38*100</f>
        <v>#REF!</v>
      </c>
    </row>
    <row r="39" spans="1:23" ht="16.5" customHeight="1">
      <c r="A39" s="59" t="s">
        <v>155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51</v>
      </c>
      <c r="P39" s="57"/>
      <c r="Q39" s="76"/>
      <c r="R39" s="82">
        <v>4899.4</v>
      </c>
      <c r="S39" s="50"/>
      <c r="T39" s="51"/>
      <c r="U39" s="60"/>
      <c r="V39" s="56"/>
      <c r="W39" s="5"/>
    </row>
    <row r="40" spans="1:23" ht="0.75" customHeight="1" hidden="1">
      <c r="A40" s="59" t="s">
        <v>126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127</v>
      </c>
      <c r="P40" s="57"/>
      <c r="Q40" s="76"/>
      <c r="R40" s="82"/>
      <c r="S40" s="50"/>
      <c r="T40" s="51"/>
      <c r="U40" s="60"/>
      <c r="V40" s="56"/>
      <c r="W40" s="5"/>
    </row>
    <row r="41" spans="1:23" ht="0" customHeight="1" hidden="1">
      <c r="A41" s="59" t="s">
        <v>44</v>
      </c>
      <c r="B41" s="54"/>
      <c r="C41" s="56">
        <v>3759</v>
      </c>
      <c r="D41" s="56"/>
      <c r="E41" s="56">
        <v>5260</v>
      </c>
      <c r="F41" s="55">
        <f t="shared" si="2"/>
        <v>6321.5</v>
      </c>
      <c r="G41" s="56">
        <f>5375.5+946</f>
        <v>6321.5</v>
      </c>
      <c r="H41" s="56"/>
      <c r="I41" s="56"/>
      <c r="J41" s="56">
        <v>8120.4</v>
      </c>
      <c r="K41" s="56">
        <f t="shared" si="1"/>
        <v>6952</v>
      </c>
      <c r="L41" s="56">
        <v>6952</v>
      </c>
      <c r="M41" s="56"/>
      <c r="N41" s="56"/>
      <c r="O41" s="54" t="s">
        <v>45</v>
      </c>
      <c r="P41" s="57">
        <v>500</v>
      </c>
      <c r="Q41" s="76"/>
      <c r="R41" s="82"/>
      <c r="S41" s="50">
        <f>J41/G41*100</f>
        <v>128.45685359487462</v>
      </c>
      <c r="T41" s="51">
        <f>L41/G41*100</f>
        <v>109.97389860001583</v>
      </c>
      <c r="U41" s="60"/>
      <c r="V41" s="56">
        <v>2405.8</v>
      </c>
      <c r="W41" s="5">
        <f>L41/V41*100</f>
        <v>288.9683265441849</v>
      </c>
    </row>
    <row r="42" spans="1:23" ht="12" customHeight="1" hidden="1">
      <c r="A42" s="59" t="s">
        <v>46</v>
      </c>
      <c r="B42" s="54"/>
      <c r="C42" s="56"/>
      <c r="D42" s="56"/>
      <c r="E42" s="56"/>
      <c r="F42" s="55">
        <f t="shared" si="2"/>
        <v>22162.7</v>
      </c>
      <c r="G42" s="56"/>
      <c r="H42" s="56">
        <f>17564.9+4597.8</f>
        <v>22162.7</v>
      </c>
      <c r="I42" s="56"/>
      <c r="J42" s="56"/>
      <c r="K42" s="56">
        <f t="shared" si="1"/>
        <v>0</v>
      </c>
      <c r="L42" s="56"/>
      <c r="M42" s="56"/>
      <c r="N42" s="56"/>
      <c r="O42" s="54" t="s">
        <v>45</v>
      </c>
      <c r="P42" s="57"/>
      <c r="Q42" s="76"/>
      <c r="R42" s="82"/>
      <c r="S42" s="50"/>
      <c r="T42" s="51"/>
      <c r="U42" s="60"/>
      <c r="V42" s="56">
        <v>13108.7</v>
      </c>
      <c r="W42" s="5">
        <f>L42/V42*100</f>
        <v>0</v>
      </c>
    </row>
    <row r="43" spans="1:23" ht="12.75" customHeight="1" hidden="1">
      <c r="A43" s="59" t="s">
        <v>47</v>
      </c>
      <c r="B43" s="54"/>
      <c r="C43" s="56"/>
      <c r="D43" s="56"/>
      <c r="E43" s="56"/>
      <c r="F43" s="55">
        <f t="shared" si="2"/>
        <v>946</v>
      </c>
      <c r="G43" s="56">
        <v>946</v>
      </c>
      <c r="H43" s="56"/>
      <c r="I43" s="56"/>
      <c r="J43" s="56">
        <v>1818</v>
      </c>
      <c r="K43" s="56">
        <f t="shared" si="1"/>
        <v>1818</v>
      </c>
      <c r="L43" s="56">
        <v>1818</v>
      </c>
      <c r="M43" s="56"/>
      <c r="N43" s="56"/>
      <c r="O43" s="54"/>
      <c r="P43" s="57"/>
      <c r="Q43" s="76"/>
      <c r="R43" s="82"/>
      <c r="S43" s="50">
        <f aca="true" t="shared" si="6" ref="S43:S51">J43/G43*100</f>
        <v>192.17758985200845</v>
      </c>
      <c r="T43" s="51">
        <f aca="true" t="shared" si="7" ref="T43:T51">L43/G43*100</f>
        <v>192.17758985200845</v>
      </c>
      <c r="U43" s="60"/>
      <c r="V43" s="56"/>
      <c r="W43" s="5"/>
    </row>
    <row r="44" spans="1:23" ht="15.75" customHeight="1" hidden="1">
      <c r="A44" s="41" t="s">
        <v>48</v>
      </c>
      <c r="B44" s="54"/>
      <c r="C44" s="56">
        <v>1500</v>
      </c>
      <c r="D44" s="56"/>
      <c r="E44" s="56">
        <v>1000</v>
      </c>
      <c r="F44" s="55">
        <f t="shared" si="2"/>
        <v>1000</v>
      </c>
      <c r="G44" s="56">
        <v>1000</v>
      </c>
      <c r="H44" s="56"/>
      <c r="I44" s="56"/>
      <c r="J44" s="56">
        <v>3518.5</v>
      </c>
      <c r="K44" s="56">
        <f t="shared" si="1"/>
        <v>1846</v>
      </c>
      <c r="L44" s="56">
        <v>1846</v>
      </c>
      <c r="M44" s="56"/>
      <c r="N44" s="56"/>
      <c r="O44" s="54" t="s">
        <v>49</v>
      </c>
      <c r="P44" s="57"/>
      <c r="Q44" s="76"/>
      <c r="R44" s="82"/>
      <c r="S44" s="50">
        <f t="shared" si="6"/>
        <v>351.85</v>
      </c>
      <c r="T44" s="51">
        <f t="shared" si="7"/>
        <v>184.60000000000002</v>
      </c>
      <c r="U44" s="60"/>
      <c r="V44" s="56">
        <v>590.2</v>
      </c>
      <c r="W44" s="5">
        <f>L44/V44*100</f>
        <v>312.77533039647574</v>
      </c>
    </row>
    <row r="45" spans="1:23" ht="16.5" customHeight="1" hidden="1">
      <c r="A45" s="59" t="s">
        <v>50</v>
      </c>
      <c r="B45" s="54"/>
      <c r="C45" s="56"/>
      <c r="D45" s="56"/>
      <c r="E45" s="56">
        <v>1000</v>
      </c>
      <c r="F45" s="55">
        <f t="shared" si="2"/>
        <v>3000</v>
      </c>
      <c r="G45" s="56">
        <v>1000</v>
      </c>
      <c r="H45" s="56">
        <v>1000</v>
      </c>
      <c r="I45" s="56">
        <v>1000</v>
      </c>
      <c r="J45" s="56">
        <v>250</v>
      </c>
      <c r="K45" s="56">
        <f t="shared" si="1"/>
        <v>750</v>
      </c>
      <c r="L45" s="56">
        <v>250</v>
      </c>
      <c r="M45" s="56">
        <v>250</v>
      </c>
      <c r="N45" s="56">
        <v>250</v>
      </c>
      <c r="O45" s="54" t="s">
        <v>51</v>
      </c>
      <c r="P45" s="57">
        <f>J45+K45+L45</f>
        <v>1250</v>
      </c>
      <c r="Q45" s="76"/>
      <c r="R45" s="82"/>
      <c r="S45" s="50">
        <f t="shared" si="6"/>
        <v>25</v>
      </c>
      <c r="T45" s="51">
        <f t="shared" si="7"/>
        <v>25</v>
      </c>
      <c r="U45" s="60"/>
      <c r="V45" s="56">
        <v>155.6</v>
      </c>
      <c r="W45" s="5">
        <f>L45/V45*100</f>
        <v>160.66838046272494</v>
      </c>
    </row>
    <row r="46" spans="1:23" ht="33.75" customHeight="1">
      <c r="A46" s="59" t="s">
        <v>160</v>
      </c>
      <c r="B46" s="54"/>
      <c r="C46" s="56">
        <v>1900</v>
      </c>
      <c r="D46" s="56"/>
      <c r="E46" s="56">
        <f>SUM(E47:E48)</f>
        <v>3900</v>
      </c>
      <c r="F46" s="55">
        <f t="shared" si="2"/>
        <v>7900</v>
      </c>
      <c r="G46" s="56">
        <f>SUM(G47:G48)</f>
        <v>7900</v>
      </c>
      <c r="H46" s="56">
        <f>SUM(H47:H48)</f>
        <v>0</v>
      </c>
      <c r="I46" s="56">
        <f>SUM(I47:I48)</f>
        <v>0</v>
      </c>
      <c r="J46" s="56">
        <f>SUM(J47:J48)</f>
        <v>21100</v>
      </c>
      <c r="K46" s="56">
        <f t="shared" si="1"/>
        <v>7900</v>
      </c>
      <c r="L46" s="56">
        <f>SUM(L47:L48)</f>
        <v>7900</v>
      </c>
      <c r="M46" s="56">
        <f>SUM(M47:M48)</f>
        <v>0</v>
      </c>
      <c r="N46" s="56">
        <f>SUM(N47:N48)</f>
        <v>0</v>
      </c>
      <c r="O46" s="54" t="s">
        <v>52</v>
      </c>
      <c r="P46" s="57">
        <v>561</v>
      </c>
      <c r="Q46" s="76" t="s">
        <v>147</v>
      </c>
      <c r="R46" s="82">
        <v>10</v>
      </c>
      <c r="S46" s="50">
        <f t="shared" si="6"/>
        <v>267.0886075949367</v>
      </c>
      <c r="T46" s="51">
        <f t="shared" si="7"/>
        <v>100</v>
      </c>
      <c r="U46" s="60"/>
      <c r="V46" s="56">
        <v>630</v>
      </c>
      <c r="W46" s="5">
        <f>L46/V46*100</f>
        <v>1253.968253968254</v>
      </c>
    </row>
    <row r="47" spans="1:23" ht="2.25" customHeight="1" hidden="1">
      <c r="A47" s="59">
        <v>3</v>
      </c>
      <c r="B47" s="54"/>
      <c r="C47" s="56"/>
      <c r="D47" s="56"/>
      <c r="E47" s="56">
        <v>900</v>
      </c>
      <c r="F47" s="55">
        <f t="shared" si="2"/>
        <v>900</v>
      </c>
      <c r="G47" s="56">
        <v>900</v>
      </c>
      <c r="H47" s="56"/>
      <c r="I47" s="56"/>
      <c r="J47" s="56">
        <v>900</v>
      </c>
      <c r="K47" s="56">
        <f t="shared" si="1"/>
        <v>900</v>
      </c>
      <c r="L47" s="56">
        <v>900</v>
      </c>
      <c r="M47" s="56"/>
      <c r="N47" s="56"/>
      <c r="O47" s="54"/>
      <c r="P47" s="57"/>
      <c r="Q47" s="76"/>
      <c r="R47" s="82"/>
      <c r="S47" s="50">
        <f t="shared" si="6"/>
        <v>100</v>
      </c>
      <c r="T47" s="51">
        <f t="shared" si="7"/>
        <v>100</v>
      </c>
      <c r="U47" s="60"/>
      <c r="V47" s="56">
        <v>630</v>
      </c>
      <c r="W47" s="5">
        <f>L47/V47*100</f>
        <v>142.85714285714286</v>
      </c>
    </row>
    <row r="48" spans="1:23" ht="12.75" customHeight="1" hidden="1">
      <c r="A48" s="59" t="s">
        <v>53</v>
      </c>
      <c r="B48" s="54"/>
      <c r="C48" s="56"/>
      <c r="D48" s="56"/>
      <c r="E48" s="56">
        <v>3000</v>
      </c>
      <c r="F48" s="55">
        <f t="shared" si="2"/>
        <v>7000</v>
      </c>
      <c r="G48" s="56">
        <f>9000-2000</f>
        <v>7000</v>
      </c>
      <c r="H48" s="56"/>
      <c r="I48" s="56"/>
      <c r="J48" s="56">
        <v>20200</v>
      </c>
      <c r="K48" s="56">
        <f t="shared" si="1"/>
        <v>7000</v>
      </c>
      <c r="L48" s="56">
        <v>7000</v>
      </c>
      <c r="M48" s="56"/>
      <c r="N48" s="56"/>
      <c r="O48" s="54"/>
      <c r="P48" s="57"/>
      <c r="Q48" s="76"/>
      <c r="R48" s="82"/>
      <c r="S48" s="50">
        <f t="shared" si="6"/>
        <v>288.57142857142856</v>
      </c>
      <c r="T48" s="51">
        <f t="shared" si="7"/>
        <v>100</v>
      </c>
      <c r="U48" s="60"/>
      <c r="V48" s="56"/>
      <c r="W48" s="5"/>
    </row>
    <row r="49" spans="1:23" ht="20.25" customHeight="1">
      <c r="A49" s="45" t="s">
        <v>54</v>
      </c>
      <c r="B49" s="46" t="s">
        <v>55</v>
      </c>
      <c r="C49" s="47">
        <f>SUM(C50:C54)</f>
        <v>59545</v>
      </c>
      <c r="D49" s="47">
        <f>SUM(D50:D54)</f>
        <v>0</v>
      </c>
      <c r="E49" s="47">
        <f>SUM(E50:E54)</f>
        <v>187764.2</v>
      </c>
      <c r="F49" s="47">
        <f>SUM(F50:F54)</f>
        <v>124746.4</v>
      </c>
      <c r="G49" s="47">
        <f>SUM(G50:G54)</f>
        <v>91446.4</v>
      </c>
      <c r="H49" s="47">
        <f aca="true" t="shared" si="8" ref="H49:N49">SUM(H50:H54)</f>
        <v>33300</v>
      </c>
      <c r="I49" s="47">
        <f t="shared" si="8"/>
        <v>0</v>
      </c>
      <c r="J49" s="47">
        <f>SUM(J50:J54)</f>
        <v>324324.6</v>
      </c>
      <c r="K49" s="47">
        <f t="shared" si="8"/>
        <v>113892</v>
      </c>
      <c r="L49" s="47">
        <f t="shared" si="8"/>
        <v>107426</v>
      </c>
      <c r="M49" s="47">
        <f t="shared" si="8"/>
        <v>6466</v>
      </c>
      <c r="N49" s="47">
        <f t="shared" si="8"/>
        <v>0</v>
      </c>
      <c r="O49" s="46"/>
      <c r="P49" s="49">
        <v>7324.3</v>
      </c>
      <c r="Q49" s="75" t="s">
        <v>151</v>
      </c>
      <c r="R49" s="80">
        <f>R50+R51+R52+R53</f>
        <v>26644.04</v>
      </c>
      <c r="S49" s="50">
        <f t="shared" si="6"/>
        <v>354.6608723798859</v>
      </c>
      <c r="T49" s="51">
        <f t="shared" si="7"/>
        <v>117.47428001539701</v>
      </c>
      <c r="U49" s="52" t="e">
        <f>L49/L92*100</f>
        <v>#REF!</v>
      </c>
      <c r="V49" s="47">
        <f>SUM(V50:V54)</f>
        <v>123998.7</v>
      </c>
      <c r="W49" s="5">
        <f>L49/V49*100</f>
        <v>86.63477923558877</v>
      </c>
    </row>
    <row r="50" spans="1:23" ht="15.75">
      <c r="A50" s="59" t="s">
        <v>56</v>
      </c>
      <c r="B50" s="54"/>
      <c r="C50" s="56">
        <v>0</v>
      </c>
      <c r="D50" s="56"/>
      <c r="E50" s="56">
        <v>2500</v>
      </c>
      <c r="F50" s="55">
        <f t="shared" si="2"/>
        <v>8584.099999999999</v>
      </c>
      <c r="G50" s="56">
        <f>32888.5-19806.2-4498.2</f>
        <v>8584.099999999999</v>
      </c>
      <c r="H50" s="56"/>
      <c r="I50" s="56"/>
      <c r="J50" s="56">
        <v>10000</v>
      </c>
      <c r="K50" s="56">
        <f t="shared" si="1"/>
        <v>16466</v>
      </c>
      <c r="L50" s="56">
        <v>10000</v>
      </c>
      <c r="M50" s="56">
        <v>6466</v>
      </c>
      <c r="N50" s="56"/>
      <c r="O50" s="54" t="s">
        <v>57</v>
      </c>
      <c r="P50" s="57">
        <v>2341.4</v>
      </c>
      <c r="Q50" s="76" t="s">
        <v>149</v>
      </c>
      <c r="R50" s="82">
        <v>1775.51</v>
      </c>
      <c r="S50" s="50">
        <f t="shared" si="6"/>
        <v>116.49444903950328</v>
      </c>
      <c r="T50" s="51">
        <f t="shared" si="7"/>
        <v>116.49444903950328</v>
      </c>
      <c r="U50" s="60"/>
      <c r="V50" s="56">
        <v>6400</v>
      </c>
      <c r="W50" s="5"/>
    </row>
    <row r="51" spans="1:23" ht="15.75">
      <c r="A51" s="59" t="s">
        <v>58</v>
      </c>
      <c r="B51" s="54"/>
      <c r="C51" s="56">
        <v>53545</v>
      </c>
      <c r="D51" s="56">
        <v>-5700</v>
      </c>
      <c r="E51" s="56">
        <v>127031.4</v>
      </c>
      <c r="F51" s="55">
        <f t="shared" si="2"/>
        <v>8995.800000000003</v>
      </c>
      <c r="G51" s="56">
        <f>100242.1-95206.8+2960.5</f>
        <v>7995.800000000003</v>
      </c>
      <c r="H51" s="56">
        <v>1000</v>
      </c>
      <c r="I51" s="56"/>
      <c r="J51" s="56">
        <f>854.5+445.8</f>
        <v>1300.3</v>
      </c>
      <c r="K51" s="56">
        <f t="shared" si="1"/>
        <v>0</v>
      </c>
      <c r="L51" s="56"/>
      <c r="M51" s="56"/>
      <c r="N51" s="56"/>
      <c r="O51" s="54" t="s">
        <v>59</v>
      </c>
      <c r="P51" s="57">
        <v>1340</v>
      </c>
      <c r="Q51" s="76" t="s">
        <v>150</v>
      </c>
      <c r="R51" s="82">
        <v>756.23</v>
      </c>
      <c r="S51" s="50">
        <f t="shared" si="6"/>
        <v>16.26228770104304</v>
      </c>
      <c r="T51" s="51">
        <f t="shared" si="7"/>
        <v>0</v>
      </c>
      <c r="U51" s="60"/>
      <c r="V51" s="56">
        <v>103230.5</v>
      </c>
      <c r="W51" s="5">
        <f>L51/V51*100</f>
        <v>0</v>
      </c>
    </row>
    <row r="52" spans="1:23" ht="15.75">
      <c r="A52" s="59" t="s">
        <v>130</v>
      </c>
      <c r="B52" s="54"/>
      <c r="C52" s="56"/>
      <c r="D52" s="56"/>
      <c r="E52" s="56"/>
      <c r="F52" s="55">
        <f>G52+H52+I52</f>
        <v>0</v>
      </c>
      <c r="G52" s="56"/>
      <c r="H52" s="56"/>
      <c r="I52" s="56"/>
      <c r="J52" s="56">
        <v>37360</v>
      </c>
      <c r="K52" s="56">
        <f>L52+M52+N52</f>
        <v>8239</v>
      </c>
      <c r="L52" s="56">
        <v>8239</v>
      </c>
      <c r="M52" s="56"/>
      <c r="N52" s="56"/>
      <c r="O52" s="54" t="s">
        <v>60</v>
      </c>
      <c r="P52" s="57">
        <v>3642.9</v>
      </c>
      <c r="Q52" s="76"/>
      <c r="R52" s="82">
        <v>12308.1</v>
      </c>
      <c r="S52" s="50"/>
      <c r="T52" s="51"/>
      <c r="U52" s="60"/>
      <c r="V52" s="56"/>
      <c r="W52" s="5"/>
    </row>
    <row r="53" spans="1:23" ht="31.5">
      <c r="A53" s="59" t="s">
        <v>166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11804.2</v>
      </c>
      <c r="S53" s="50"/>
      <c r="T53" s="51"/>
      <c r="U53" s="60"/>
      <c r="V53" s="56"/>
      <c r="W53" s="5"/>
    </row>
    <row r="54" spans="1:23" ht="0" customHeight="1" hidden="1">
      <c r="A54" s="59" t="s">
        <v>120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61</v>
      </c>
      <c r="P54" s="57"/>
      <c r="Q54" s="76"/>
      <c r="R54" s="82"/>
      <c r="S54" s="50">
        <f>J54/G54*100</f>
        <v>318.3056507249571</v>
      </c>
      <c r="T54" s="51">
        <f>L54/G54*100</f>
        <v>108.12312583064521</v>
      </c>
      <c r="U54" s="60"/>
      <c r="V54" s="56">
        <f>SUM(V55:V58)</f>
        <v>14368.2</v>
      </c>
      <c r="W54" s="5">
        <f>L54/V54*100</f>
        <v>563.3830264055345</v>
      </c>
    </row>
    <row r="55" spans="1:23" ht="12.75" customHeight="1" hidden="1">
      <c r="A55" s="59" t="s">
        <v>62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50">
        <f>J55/G55*100</f>
        <v>360.7020846910779</v>
      </c>
      <c r="T55" s="51">
        <f>L55/G55*100</f>
        <v>109.87472543387481</v>
      </c>
      <c r="U55" s="60"/>
      <c r="V55" s="56">
        <v>3635.7</v>
      </c>
      <c r="W55" s="5">
        <f>L55/V55*100</f>
        <v>1878.0427428005612</v>
      </c>
    </row>
    <row r="56" spans="1:23" ht="12.75" customHeight="1" hidden="1">
      <c r="A56" s="59" t="s">
        <v>63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50">
        <f>J56/G56*100</f>
        <v>0</v>
      </c>
      <c r="T56" s="51">
        <f>L56/G56*100</f>
        <v>0</v>
      </c>
      <c r="U56" s="60"/>
      <c r="V56" s="56"/>
      <c r="W56" s="5" t="e">
        <f>L56/V56*100</f>
        <v>#DIV/0!</v>
      </c>
    </row>
    <row r="57" spans="1:23" ht="11.25" customHeight="1" hidden="1">
      <c r="A57" s="59" t="s">
        <v>64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50"/>
      <c r="T57" s="51"/>
      <c r="U57" s="60"/>
      <c r="V57" s="56">
        <v>4052.8</v>
      </c>
      <c r="W57" s="5"/>
    </row>
    <row r="58" spans="1:23" ht="13.5" customHeight="1" hidden="1">
      <c r="A58" s="59" t="s">
        <v>65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50">
        <f>J58/G58*100</f>
        <v>121.05560307955517</v>
      </c>
      <c r="T58" s="51">
        <f>L58/G58*100</f>
        <v>108.366124893071</v>
      </c>
      <c r="U58" s="60"/>
      <c r="V58" s="56">
        <v>6679.7</v>
      </c>
      <c r="W58" s="5">
        <f>L58/V58*100</f>
        <v>189.64923574412026</v>
      </c>
    </row>
    <row r="59" spans="1:23" ht="15" customHeight="1" hidden="1">
      <c r="A59" s="45" t="s">
        <v>66</v>
      </c>
      <c r="B59" s="46" t="s">
        <v>67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50">
        <f>J59/G59*100</f>
        <v>715.3846153846155</v>
      </c>
      <c r="T59" s="51">
        <f>L59/G59*100</f>
        <v>107.6923076923077</v>
      </c>
      <c r="U59" s="60"/>
      <c r="V59" s="47">
        <f>V61</f>
        <v>0</v>
      </c>
      <c r="W59" s="5"/>
    </row>
    <row r="60" spans="1:23" ht="12" customHeight="1" hidden="1">
      <c r="A60" s="59" t="s">
        <v>68</v>
      </c>
      <c r="B60" s="54" t="s">
        <v>69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69</v>
      </c>
      <c r="P60" s="57"/>
      <c r="Q60" s="76"/>
      <c r="R60" s="82"/>
      <c r="S60" s="50"/>
      <c r="T60" s="51"/>
      <c r="U60" s="60"/>
      <c r="V60" s="47"/>
      <c r="W60" s="5"/>
    </row>
    <row r="61" spans="1:23" ht="12" customHeight="1" hidden="1">
      <c r="A61" s="59" t="s">
        <v>70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125</v>
      </c>
      <c r="P61" s="57"/>
      <c r="Q61" s="76"/>
      <c r="R61" s="82"/>
      <c r="S61" s="50">
        <f aca="true" t="shared" si="10" ref="S61:S68">J61/G61*100</f>
        <v>715.3846153846155</v>
      </c>
      <c r="T61" s="51">
        <f aca="true" t="shared" si="11" ref="T61:T68">L61/G61*100</f>
        <v>107.6923076923077</v>
      </c>
      <c r="U61" s="60"/>
      <c r="V61" s="56"/>
      <c r="W61" s="5"/>
    </row>
    <row r="62" spans="1:23" ht="15" customHeight="1" hidden="1">
      <c r="A62" s="45" t="s">
        <v>71</v>
      </c>
      <c r="B62" s="46" t="s">
        <v>72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50">
        <f t="shared" si="10"/>
        <v>149.84268107724844</v>
      </c>
      <c r="T62" s="51">
        <f t="shared" si="11"/>
        <v>120.52074903438445</v>
      </c>
      <c r="U62" s="52" t="e">
        <f>L62/L92*100</f>
        <v>#REF!</v>
      </c>
      <c r="V62" s="47">
        <f>SUM(V63:V66)</f>
        <v>497109.89999999997</v>
      </c>
      <c r="W62" s="5">
        <f aca="true" t="shared" si="13" ref="W62:W68">L62/V62*100</f>
        <v>117.07672689680895</v>
      </c>
    </row>
    <row r="63" spans="1:23" ht="15.75" customHeight="1" hidden="1">
      <c r="A63" s="59" t="s">
        <v>73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74</v>
      </c>
      <c r="P63" s="57"/>
      <c r="Q63" s="76"/>
      <c r="R63" s="82"/>
      <c r="S63" s="50">
        <f t="shared" si="10"/>
        <v>139.75480064107114</v>
      </c>
      <c r="T63" s="51">
        <f t="shared" si="11"/>
        <v>119.36771106853075</v>
      </c>
      <c r="U63" s="60"/>
      <c r="V63" s="56">
        <v>144966.1</v>
      </c>
      <c r="W63" s="5">
        <f t="shared" si="13"/>
        <v>222.7734622094407</v>
      </c>
    </row>
    <row r="64" spans="1:23" ht="15" customHeight="1" hidden="1">
      <c r="A64" s="59" t="s">
        <v>75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76</v>
      </c>
      <c r="P64" s="57"/>
      <c r="Q64" s="76"/>
      <c r="R64" s="82"/>
      <c r="S64" s="50">
        <f t="shared" si="10"/>
        <v>167.34676195469223</v>
      </c>
      <c r="T64" s="51">
        <f t="shared" si="11"/>
        <v>122.30622775309735</v>
      </c>
      <c r="U64" s="60"/>
      <c r="V64" s="56">
        <v>322667</v>
      </c>
      <c r="W64" s="5">
        <f t="shared" si="13"/>
        <v>68.68536292834409</v>
      </c>
    </row>
    <row r="65" spans="1:23" ht="16.5" customHeight="1" hidden="1">
      <c r="A65" s="59" t="s">
        <v>77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78</v>
      </c>
      <c r="P65" s="57"/>
      <c r="Q65" s="76"/>
      <c r="R65" s="82"/>
      <c r="S65" s="50">
        <f t="shared" si="10"/>
        <v>170.93379114727176</v>
      </c>
      <c r="T65" s="51">
        <f t="shared" si="11"/>
        <v>152.27289691722027</v>
      </c>
      <c r="U65" s="60"/>
      <c r="V65" s="56">
        <v>12560</v>
      </c>
      <c r="W65" s="5">
        <f t="shared" si="13"/>
        <v>32.48407643312102</v>
      </c>
    </row>
    <row r="66" spans="1:23" ht="15.75" customHeight="1" hidden="1">
      <c r="A66" s="59" t="s">
        <v>121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79</v>
      </c>
      <c r="P66" s="57"/>
      <c r="Q66" s="76"/>
      <c r="R66" s="82"/>
      <c r="S66" s="50">
        <f t="shared" si="10"/>
        <v>132.3139979208227</v>
      </c>
      <c r="T66" s="51">
        <f t="shared" si="11"/>
        <v>117.1258183248574</v>
      </c>
      <c r="U66" s="60"/>
      <c r="V66" s="56">
        <f>SUM(V67:V68)</f>
        <v>16916.8</v>
      </c>
      <c r="W66" s="5">
        <f t="shared" si="13"/>
        <v>197.13539203631893</v>
      </c>
    </row>
    <row r="67" spans="1:23" ht="1.5" customHeight="1" hidden="1">
      <c r="A67" s="59" t="s">
        <v>80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50">
        <f t="shared" si="10"/>
        <v>138.7362589703408</v>
      </c>
      <c r="T67" s="51">
        <f t="shared" si="11"/>
        <v>117.48616500222633</v>
      </c>
      <c r="U67" s="60"/>
      <c r="V67" s="56">
        <v>9658.6</v>
      </c>
      <c r="W67" s="5">
        <f t="shared" si="13"/>
        <v>210.35139668274905</v>
      </c>
    </row>
    <row r="68" spans="1:23" ht="13.5" customHeight="1" hidden="1">
      <c r="A68" s="59" t="s">
        <v>81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50">
        <f t="shared" si="10"/>
        <v>122.37984919094428</v>
      </c>
      <c r="T68" s="51">
        <f t="shared" si="11"/>
        <v>116.5684231240552</v>
      </c>
      <c r="U68" s="60"/>
      <c r="V68" s="56">
        <v>7258.2</v>
      </c>
      <c r="W68" s="5">
        <f t="shared" si="13"/>
        <v>179.5486484252294</v>
      </c>
    </row>
    <row r="69" spans="1:23" ht="18" customHeight="1">
      <c r="A69" s="45" t="s">
        <v>71</v>
      </c>
      <c r="B69" s="46" t="s">
        <v>72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152</v>
      </c>
      <c r="R69" s="80">
        <f>R70+R71</f>
        <v>170</v>
      </c>
      <c r="S69" s="50"/>
      <c r="T69" s="51"/>
      <c r="U69" s="60"/>
      <c r="V69" s="56"/>
      <c r="W69" s="5"/>
    </row>
    <row r="70" spans="1:23" ht="18" customHeight="1">
      <c r="A70" s="53" t="s">
        <v>164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163</v>
      </c>
      <c r="P70" s="49"/>
      <c r="Q70" s="75"/>
      <c r="R70" s="82">
        <v>130</v>
      </c>
      <c r="S70" s="50"/>
      <c r="T70" s="51"/>
      <c r="U70" s="60"/>
      <c r="V70" s="56"/>
      <c r="W70" s="5"/>
    </row>
    <row r="71" spans="1:23" ht="20.25" customHeight="1">
      <c r="A71" s="59" t="s">
        <v>161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78</v>
      </c>
      <c r="P71" s="57">
        <v>20</v>
      </c>
      <c r="Q71" s="76" t="s">
        <v>152</v>
      </c>
      <c r="R71" s="82">
        <v>40</v>
      </c>
      <c r="S71" s="50"/>
      <c r="T71" s="51"/>
      <c r="U71" s="60"/>
      <c r="V71" s="56"/>
      <c r="W71" s="5"/>
    </row>
    <row r="72" spans="1:23" ht="23.25" customHeight="1">
      <c r="A72" s="45" t="s">
        <v>131</v>
      </c>
      <c r="B72" s="46" t="s">
        <v>82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153</v>
      </c>
      <c r="R72" s="80">
        <v>9336.31</v>
      </c>
      <c r="S72" s="50">
        <f>J72/G72*100</f>
        <v>104.8353679915851</v>
      </c>
      <c r="T72" s="51">
        <f>L72/G72*100</f>
        <v>99.4485704268001</v>
      </c>
      <c r="U72" s="62" t="e">
        <f>L72/L92*100</f>
        <v>#REF!</v>
      </c>
      <c r="V72" s="47">
        <f>SUM(V74:V76)</f>
        <v>1570.6</v>
      </c>
      <c r="W72" s="5">
        <f>L72/V72*100</f>
        <v>198.65019737679867</v>
      </c>
    </row>
    <row r="73" spans="1:23" ht="17.25" customHeight="1">
      <c r="A73" s="59" t="s">
        <v>119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83</v>
      </c>
      <c r="P73" s="57">
        <v>3350</v>
      </c>
      <c r="Q73" s="76" t="s">
        <v>153</v>
      </c>
      <c r="R73" s="82">
        <v>9336.31</v>
      </c>
      <c r="S73" s="50"/>
      <c r="T73" s="51"/>
      <c r="U73" s="62"/>
      <c r="V73" s="47"/>
      <c r="W73" s="5"/>
    </row>
    <row r="74" spans="1:23" ht="0" customHeight="1" hidden="1">
      <c r="A74" s="59" t="s">
        <v>84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85</v>
      </c>
      <c r="P74" s="57"/>
      <c r="Q74" s="76"/>
      <c r="R74" s="82"/>
      <c r="S74" s="50">
        <f>J74/G74*100</f>
        <v>125</v>
      </c>
      <c r="T74" s="51">
        <f>L74/G74*100</f>
        <v>100</v>
      </c>
      <c r="U74" s="60"/>
      <c r="V74" s="56">
        <v>275</v>
      </c>
      <c r="W74" s="5">
        <f>L74/V74*100</f>
        <v>145.45454545454547</v>
      </c>
    </row>
    <row r="75" spans="1:23" ht="15.75" customHeight="1" hidden="1">
      <c r="A75" s="59" t="s">
        <v>86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87</v>
      </c>
      <c r="P75" s="57"/>
      <c r="Q75" s="76"/>
      <c r="R75" s="82"/>
      <c r="S75" s="50">
        <f>J75/G75*100</f>
        <v>114.58333333333333</v>
      </c>
      <c r="T75" s="51">
        <f>L75/G75*100</f>
        <v>100</v>
      </c>
      <c r="U75" s="60"/>
      <c r="V75" s="56">
        <v>313.3</v>
      </c>
      <c r="W75" s="5">
        <f>L75/V75*100</f>
        <v>153.20778806255984</v>
      </c>
    </row>
    <row r="76" spans="1:23" ht="25.5" customHeight="1" hidden="1">
      <c r="A76" s="59" t="s">
        <v>88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89</v>
      </c>
      <c r="P76" s="57"/>
      <c r="Q76" s="76"/>
      <c r="R76" s="82"/>
      <c r="S76" s="50">
        <f>J76/G76*100</f>
        <v>99.18929694768084</v>
      </c>
      <c r="T76" s="51">
        <f>L76/G76*100</f>
        <v>99.23359766092233</v>
      </c>
      <c r="U76" s="60"/>
      <c r="V76" s="56">
        <v>982.3</v>
      </c>
      <c r="W76" s="5">
        <f>L76/V76*100</f>
        <v>228.03624147409144</v>
      </c>
    </row>
    <row r="77" spans="1:23" ht="19.5" customHeight="1">
      <c r="A77" s="45" t="s">
        <v>93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490</v>
      </c>
      <c r="S77" s="50"/>
      <c r="T77" s="51"/>
      <c r="U77" s="60"/>
      <c r="V77" s="56"/>
      <c r="W77" s="5"/>
    </row>
    <row r="78" spans="1:23" ht="19.5" customHeight="1">
      <c r="A78" s="53" t="s">
        <v>94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154</v>
      </c>
      <c r="P78" s="49"/>
      <c r="Q78" s="75"/>
      <c r="R78" s="82">
        <v>490</v>
      </c>
      <c r="S78" s="50"/>
      <c r="T78" s="51"/>
      <c r="U78" s="60"/>
      <c r="V78" s="56"/>
      <c r="W78" s="5"/>
    </row>
    <row r="79" spans="1:23" ht="0.75" customHeight="1" hidden="1">
      <c r="A79" s="59" t="s">
        <v>91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92</v>
      </c>
      <c r="P79" s="57"/>
      <c r="Q79" s="76"/>
      <c r="R79" s="82"/>
      <c r="S79" s="50" t="e">
        <f>J79/G79*100</f>
        <v>#DIV/0!</v>
      </c>
      <c r="T79" s="51"/>
      <c r="U79" s="60"/>
      <c r="V79" s="56"/>
      <c r="W79" s="5"/>
    </row>
    <row r="80" spans="1:23" ht="0" customHeight="1" hidden="1">
      <c r="A80" s="59" t="s">
        <v>94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2"/>
      <c r="S80" s="50">
        <f>J80/G80*100</f>
        <v>113.96825396825396</v>
      </c>
      <c r="T80" s="51">
        <f>L80/G80*100</f>
        <v>113.96825396825396</v>
      </c>
      <c r="U80" s="60"/>
      <c r="V80" s="56">
        <v>3441.8</v>
      </c>
      <c r="W80" s="5">
        <f aca="true" t="shared" si="17" ref="W80:W87">L80/V80*100</f>
        <v>208.6117729095241</v>
      </c>
    </row>
    <row r="81" spans="1:23" ht="15" customHeight="1" hidden="1">
      <c r="A81" s="59" t="s">
        <v>95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2"/>
      <c r="S81" s="50">
        <f>J81/G81*100</f>
        <v>294.0845070422535</v>
      </c>
      <c r="T81" s="51"/>
      <c r="U81" s="60"/>
      <c r="V81" s="56">
        <v>14181.6</v>
      </c>
      <c r="W81" s="5">
        <f t="shared" si="17"/>
        <v>2.944660687087494</v>
      </c>
    </row>
    <row r="82" spans="1:23" ht="14.25" customHeight="1" hidden="1">
      <c r="A82" s="59" t="s">
        <v>96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97</v>
      </c>
      <c r="P82" s="57"/>
      <c r="Q82" s="76"/>
      <c r="R82" s="82"/>
      <c r="S82" s="50" t="e">
        <f>J82/G82*100</f>
        <v>#DIV/0!</v>
      </c>
      <c r="T82" s="51" t="e">
        <f>L82/G82*100</f>
        <v>#DIV/0!</v>
      </c>
      <c r="U82" s="60"/>
      <c r="V82" s="56"/>
      <c r="W82" s="5" t="e">
        <f t="shared" si="17"/>
        <v>#DIV/0!</v>
      </c>
    </row>
    <row r="83" spans="1:23" ht="0" customHeight="1" hidden="1">
      <c r="A83" s="59" t="s">
        <v>98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2"/>
      <c r="S83" s="50">
        <f>J83/G83*100</f>
        <v>0</v>
      </c>
      <c r="T83" s="51">
        <f>L83/G83*100</f>
        <v>0</v>
      </c>
      <c r="U83" s="60"/>
      <c r="V83" s="56">
        <v>6400.4</v>
      </c>
      <c r="W83" s="5">
        <f t="shared" si="17"/>
        <v>0</v>
      </c>
    </row>
    <row r="84" spans="1:23" ht="15.75" customHeight="1" hidden="1">
      <c r="A84" s="59" t="s">
        <v>122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2"/>
      <c r="S84" s="50"/>
      <c r="T84" s="51"/>
      <c r="U84" s="60"/>
      <c r="V84" s="56">
        <v>9504.4</v>
      </c>
      <c r="W84" s="5">
        <f t="shared" si="17"/>
        <v>2.7460965447582173</v>
      </c>
    </row>
    <row r="85" spans="1:23" ht="24" customHeight="1" hidden="1">
      <c r="A85" s="59" t="s">
        <v>99</v>
      </c>
      <c r="B85" s="54" t="s">
        <v>100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100</v>
      </c>
      <c r="P85" s="57"/>
      <c r="Q85" s="76"/>
      <c r="R85" s="82"/>
      <c r="S85" s="50">
        <f>J85/G85*100</f>
        <v>69.17105263157895</v>
      </c>
      <c r="T85" s="51">
        <f>L85/G85*100</f>
        <v>68.42105263157895</v>
      </c>
      <c r="U85" s="60"/>
      <c r="V85" s="56">
        <v>3408.6</v>
      </c>
      <c r="W85" s="5">
        <f t="shared" si="17"/>
        <v>152.55530129672005</v>
      </c>
    </row>
    <row r="86" spans="1:23" ht="18.75" customHeight="1">
      <c r="A86" s="45" t="s">
        <v>90</v>
      </c>
      <c r="B86" s="46" t="s">
        <v>134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80</v>
      </c>
      <c r="S86" s="50">
        <f>J86/G86*100</f>
        <v>127.28897698352961</v>
      </c>
      <c r="T86" s="51">
        <f>L86/G86*100</f>
        <v>127.28897698352961</v>
      </c>
      <c r="U86" s="52" t="e">
        <f>L86/L92*100</f>
        <v>#REF!</v>
      </c>
      <c r="V86" s="47">
        <f>SUM(V87:V90)</f>
        <v>39732.5</v>
      </c>
      <c r="W86" s="5">
        <f t="shared" si="17"/>
        <v>469.04045806329833</v>
      </c>
    </row>
    <row r="87" spans="1:23" ht="2.25" customHeight="1" hidden="1">
      <c r="A87" s="59" t="s">
        <v>101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102</v>
      </c>
      <c r="P87" s="57"/>
      <c r="Q87" s="76"/>
      <c r="R87" s="82"/>
      <c r="S87" s="50">
        <f>J87/G87*100</f>
        <v>126.58956260646602</v>
      </c>
      <c r="T87" s="51">
        <f>L87/G87*100</f>
        <v>126.58956260646602</v>
      </c>
      <c r="U87" s="44"/>
      <c r="V87" s="56">
        <v>39732.5</v>
      </c>
      <c r="W87" s="5">
        <f t="shared" si="17"/>
        <v>466.46322280249166</v>
      </c>
    </row>
    <row r="88" spans="1:23" ht="15.75" customHeight="1" hidden="1">
      <c r="A88" s="59" t="s">
        <v>103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104</v>
      </c>
      <c r="P88" s="57"/>
      <c r="Q88" s="76"/>
      <c r="R88" s="82"/>
      <c r="S88" s="50"/>
      <c r="T88" s="51"/>
      <c r="U88" s="44"/>
      <c r="V88" s="56"/>
      <c r="W88" s="5"/>
    </row>
    <row r="89" spans="1:23" ht="16.5" customHeight="1" hidden="1">
      <c r="A89" s="59" t="s">
        <v>105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106</v>
      </c>
      <c r="P89" s="57"/>
      <c r="Q89" s="76"/>
      <c r="R89" s="82"/>
      <c r="S89" s="50" t="e">
        <f>J89/G89*100</f>
        <v>#DIV/0!</v>
      </c>
      <c r="T89" s="51"/>
      <c r="U89" s="44"/>
      <c r="V89" s="56"/>
      <c r="W89" s="5"/>
    </row>
    <row r="90" spans="1:23" ht="18" customHeight="1">
      <c r="A90" s="59" t="s">
        <v>135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104</v>
      </c>
      <c r="P90" s="57">
        <v>70</v>
      </c>
      <c r="Q90" s="76"/>
      <c r="R90" s="82">
        <v>80</v>
      </c>
      <c r="S90" s="50" t="e">
        <f>J90/G90*100</f>
        <v>#DIV/0!</v>
      </c>
      <c r="T90" s="51" t="e">
        <f>L90/G90*100</f>
        <v>#DIV/0!</v>
      </c>
      <c r="U90" s="44"/>
      <c r="V90" s="56"/>
      <c r="W90" s="5"/>
    </row>
    <row r="91" spans="1:23" ht="0" customHeight="1" hidden="1">
      <c r="A91" s="63" t="s">
        <v>129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128</v>
      </c>
      <c r="P91" s="67"/>
      <c r="Q91" s="77"/>
      <c r="R91" s="83"/>
      <c r="S91" s="50"/>
      <c r="T91" s="51"/>
      <c r="U91" s="44"/>
      <c r="V91" s="56"/>
      <c r="W91" s="5"/>
    </row>
    <row r="92" spans="1:26" ht="21.75" customHeight="1" thickBot="1">
      <c r="A92" s="68" t="s">
        <v>107</v>
      </c>
      <c r="B92" s="69"/>
      <c r="C92" s="70" t="e">
        <f>SUM(C14+C34+C38+C49+C62+C72+#REF!+#REF!+C86)</f>
        <v>#REF!</v>
      </c>
      <c r="D92" s="70" t="e">
        <f>SUM(D14+D34+D38+D49+D62+D72+#REF!+#REF!+D86)</f>
        <v>#REF!</v>
      </c>
      <c r="E92" s="71" t="e">
        <f>SUM(E14+E34+E38+E49+E59+E62+E72+#REF!+#REF!+E86)</f>
        <v>#REF!</v>
      </c>
      <c r="F92" s="71" t="e">
        <f>SUM(F14+F34+F38+F49+F59+F62+F72+#REF!+#REF!+F86)</f>
        <v>#REF!</v>
      </c>
      <c r="G92" s="71" t="e">
        <f>SUM(G14+G34+G38+G49+G59+G62+G72+#REF!+#REF!+G86)</f>
        <v>#REF!</v>
      </c>
      <c r="H92" s="71" t="e">
        <f>SUM(H14+H34+H38+H49+H59+H62+H72+#REF!+#REF!+H86)</f>
        <v>#REF!</v>
      </c>
      <c r="I92" s="71" t="e">
        <f>SUM(I14+I34+I38+I49+I59+I62+I72+#REF!+#REF!+I86)</f>
        <v>#REF!</v>
      </c>
      <c r="J92" s="71" t="e">
        <f>SUM(J14+J34+J38+J49+J59+J62+J72+#REF!+#REF!+J86)</f>
        <v>#REF!</v>
      </c>
      <c r="K92" s="71" t="e">
        <f>SUM(K14+K34+K38+K49+K59+K62+K72+#REF!+#REF!+K86)</f>
        <v>#REF!</v>
      </c>
      <c r="L92" s="71" t="e">
        <f>SUM(L14+L34+L38+L49+L59+L62+L72+#REF!+#REF!+L86)</f>
        <v>#REF!</v>
      </c>
      <c r="M92" s="71" t="e">
        <f>SUM(M14+M34+M38+M49+M59+M62+M72+#REF!+#REF!+M86)</f>
        <v>#REF!</v>
      </c>
      <c r="N92" s="71" t="e">
        <f>SUM(N14+N34+N38+N49+N59+N62+N72+#REF!+#REF!+N86)</f>
        <v>#REF!</v>
      </c>
      <c r="O92" s="69"/>
      <c r="P92" s="72">
        <v>18086</v>
      </c>
      <c r="Q92" s="78">
        <v>209.459</v>
      </c>
      <c r="R92" s="84">
        <f>R14+R30+R34+R38+R49+R69+R72+R77+R86</f>
        <v>55028.6</v>
      </c>
      <c r="S92" s="50" t="e">
        <f>J92/G92*100</f>
        <v>#REF!</v>
      </c>
      <c r="T92" s="51" t="e">
        <f>L92/G92*100</f>
        <v>#REF!</v>
      </c>
      <c r="U92" s="73" t="e">
        <f>SUM(U14:U87)</f>
        <v>#REF!</v>
      </c>
      <c r="V92" s="48" t="e">
        <f>SUM(V14+V34+V38+V49+V59+V62+V72+#REF!+#REF!+V86)</f>
        <v>#REF!</v>
      </c>
      <c r="W92" s="5" t="e">
        <f>L92/V92*100</f>
        <v>#REF!</v>
      </c>
      <c r="X92" s="85"/>
      <c r="Y92" s="85"/>
      <c r="Z92" s="85"/>
    </row>
    <row r="93" spans="1:23" ht="13.5" customHeight="1" hidden="1" thickBot="1">
      <c r="A93" s="31" t="s">
        <v>108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6"/>
      <c r="T93" s="7"/>
      <c r="U93" s="8"/>
      <c r="V93" s="9">
        <v>76369.2</v>
      </c>
      <c r="W93" s="10"/>
    </row>
    <row r="94" spans="1:22" s="20" customFormat="1" ht="12.75" customHeight="1" hidden="1">
      <c r="A94" s="11" t="s">
        <v>109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4"/>
      <c r="T94" s="17"/>
      <c r="U94" s="18"/>
      <c r="V94" s="19"/>
    </row>
    <row r="95" ht="7.5" customHeight="1">
      <c r="L95" s="21"/>
    </row>
    <row r="96" spans="1:18" ht="12.75" customHeight="1">
      <c r="A96" s="23"/>
      <c r="B96" s="24"/>
      <c r="C96" s="2"/>
      <c r="D96" s="2"/>
      <c r="E96" s="2"/>
      <c r="F96" t="s">
        <v>110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</row>
    <row r="97" spans="1:18" ht="15" customHeight="1">
      <c r="A97" s="27"/>
      <c r="B97" s="24"/>
      <c r="C97" s="2"/>
      <c r="D97" s="2"/>
      <c r="E97" s="2"/>
      <c r="F97" t="s">
        <v>111</v>
      </c>
      <c r="G97" s="28">
        <f>2132.8</f>
        <v>2132.8</v>
      </c>
      <c r="M97" s="20"/>
      <c r="O97" s="24"/>
      <c r="P97" s="24"/>
      <c r="Q97" s="24"/>
      <c r="R97" s="24"/>
    </row>
    <row r="98" spans="1:18" ht="15" customHeight="1">
      <c r="A98" s="27"/>
      <c r="B98" s="24"/>
      <c r="C98" s="2"/>
      <c r="D98" s="2"/>
      <c r="E98" s="2"/>
      <c r="F98" t="s">
        <v>112</v>
      </c>
      <c r="G98" s="28">
        <v>99705</v>
      </c>
      <c r="M98" s="20"/>
      <c r="O98" s="24"/>
      <c r="P98" s="24"/>
      <c r="Q98" s="24"/>
      <c r="R98" s="24"/>
    </row>
    <row r="99" spans="1:18" ht="15" customHeight="1">
      <c r="A99" s="79"/>
      <c r="B99" s="24"/>
      <c r="C99" s="2"/>
      <c r="D99" s="2"/>
      <c r="E99" s="2"/>
      <c r="F99" t="s">
        <v>113</v>
      </c>
      <c r="G99" s="28">
        <v>19806.2</v>
      </c>
      <c r="J99" s="21"/>
      <c r="L99" s="21"/>
      <c r="M99" s="20"/>
      <c r="O99" s="24"/>
      <c r="P99" s="24"/>
      <c r="Q99" s="24"/>
      <c r="R99" s="24"/>
    </row>
    <row r="100" spans="1:18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</row>
    <row r="101" spans="1:18" ht="12.75" customHeight="1">
      <c r="A101" s="30"/>
      <c r="B101" s="24"/>
      <c r="C101" s="2"/>
      <c r="D101" s="2"/>
      <c r="E101" s="2"/>
      <c r="O101" s="24"/>
      <c r="P101" s="24"/>
      <c r="Q101" s="24"/>
      <c r="R101" s="24"/>
    </row>
    <row r="102" spans="1:18" ht="12.75" customHeight="1">
      <c r="A102" s="30"/>
      <c r="B102" s="24"/>
      <c r="C102" s="2"/>
      <c r="D102" s="2"/>
      <c r="E102" s="2"/>
      <c r="O102" s="24"/>
      <c r="P102" s="24"/>
      <c r="Q102" s="24"/>
      <c r="R102" s="24"/>
    </row>
    <row r="103" spans="2:18" ht="12.75">
      <c r="B103" s="24"/>
      <c r="C103" s="2"/>
      <c r="D103" s="2"/>
      <c r="E103" s="2"/>
      <c r="O103" s="24"/>
      <c r="P103" s="24"/>
      <c r="Q103" s="24"/>
      <c r="R103" s="24"/>
    </row>
    <row r="104" spans="1:18" ht="15">
      <c r="A104" s="30"/>
      <c r="B104" s="24"/>
      <c r="C104" s="2"/>
      <c r="D104" s="2"/>
      <c r="E104" s="2"/>
      <c r="O104" s="24"/>
      <c r="P104" s="24"/>
      <c r="Q104" s="24"/>
      <c r="R104" s="24"/>
    </row>
    <row r="105" spans="1:18" ht="15">
      <c r="A105" s="29"/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2.75">
      <c r="A108" s="2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2021-12-16T10:48:07Z</cp:lastPrinted>
  <dcterms:created xsi:type="dcterms:W3CDTF">2007-10-24T16:54:59Z</dcterms:created>
  <dcterms:modified xsi:type="dcterms:W3CDTF">2021-12-16T10:48:07Z</dcterms:modified>
  <cp:category/>
  <cp:version/>
  <cp:contentType/>
  <cp:contentStatus/>
</cp:coreProperties>
</file>