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<sst xmlns="http://schemas.openxmlformats.org/spreadsheetml/2006/main" count="196" uniqueCount="171">
  <si>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</si>
  <si>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</si>
  <si>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</si>
  <si>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</si>
  <si>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</si>
  <si>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</si>
  <si>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</si>
  <si>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</si>
  <si>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</si>
  <si>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</si>
  <si>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</si>
  <si>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</si>
  <si>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</si>
  <si>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</si>
  <si>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</si>
  <si>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</si>
  <si>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</si>
  <si>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</si>
  <si>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</si>
  <si>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</si>
  <si>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</si>
  <si>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</si>
  <si>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</si>
  <si>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</si>
  <si>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</si>
  <si>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</si>
  <si>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</si>
  <si>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</si>
  <si>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</si>
  <si>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</si>
  <si>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</si>
  <si>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</si>
  <si>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</si>
  <si>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</si>
  <si>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</si>
  <si>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</si>
  <si>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</si>
  <si>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</si>
  <si>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</si>
  <si>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</si>
  <si>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</si>
  <si>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</si>
  <si>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</si>
  <si>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</si>
  <si>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</si>
  <si>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</si>
  <si>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</si>
  <si>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</si>
  <si>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</si>
  <si>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</si>
  <si>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</si>
  <si>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</si>
  <si>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</si>
  <si>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</si>
  <si>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</si>
  <si>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</si>
  <si>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</si>
  <si>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</si>
  <si>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</si>
  <si>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</si>
  <si>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</si>
  <si>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</si>
  <si>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</si>
  <si>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</si>
  <si>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</si>
  <si>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</si>
  <si>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</si>
  <si>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</si>
  <si>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</si>
  <si>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</si>
  <si>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</si>
  <si>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</si>
  <si>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</si>
  <si>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</si>
  <si>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</si>
  <si>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</si>
  <si>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</si>
  <si>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</si>
  <si>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</si>
  <si>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</si>
  <si>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</si>
  <si>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</si>
  <si>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</si>
  <si>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</si>
  <si>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</si>
  <si>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</si>
  <si>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</si>
  <si>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</si>
  <si>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</si>
  <si>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</si>
  <si>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</si>
  <si>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</si>
  <si>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</si>
  <si>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</si>
  <si>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</si>
  <si>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</si>
  <si>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</si>
  <si>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</si>
  <si>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</si>
  <si>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</si>
  <si>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</si>
  <si>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</si>
  <si>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</si>
  <si>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</si>
  <si>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</si>
  <si>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</si>
  <si>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</si>
  <si>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</si>
  <si>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</si>
  <si>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</si>
  <si>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</si>
  <si>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</si>
  <si>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</si>
  <si>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</si>
  <si>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</si>
  <si>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</si>
  <si>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</si>
  <si>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</si>
  <si>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</si>
  <si>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</si>
  <si>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</si>
  <si>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</si>
  <si>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</si>
  <si>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</si>
  <si>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</si>
  <si>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</si>
  <si>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</si>
  <si>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</si>
  <si>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</si>
  <si>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</si>
  <si>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</si>
  <si>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</si>
  <si>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</si>
  <si>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</si>
  <si>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</si>
  <si>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</si>
  <si>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</si>
  <si>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</si>
  <si>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</si>
  <si>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</si>
  <si>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</si>
  <si>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</si>
  <si>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</si>
  <si>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</si>
  <si>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</si>
  <si>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</si>
  <si>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</si>
  <si>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</si>
  <si>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</si>
  <si>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</si>
  <si>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</si>
  <si>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</si>
  <si>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</si>
  <si>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</si>
  <si>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</si>
  <si>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</si>
  <si>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</si>
  <si>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</si>
  <si>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</si>
  <si>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</si>
  <si>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</si>
  <si>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</si>
  <si>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</si>
  <si>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</si>
  <si>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</si>
  <si>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>Другие вопросы в области жилищно-коммунального хозяйства</t>
  </si>
  <si>
    <t>Бюжет на 2023 год            (тыс. руб.)</t>
  </si>
  <si>
    <t>Бюджет на 2024 год (тыс.руб.)</t>
  </si>
  <si>
    <t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2023 и 2024</t>
  </si>
  <si>
    <t>Приложение  9</t>
  </si>
  <si>
    <t>от 16.12.2021г.  № 145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</si>
</sst>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1">
      <selection activeCell="B4" sqref="B4:S4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14" t="s">
        <v>169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7" t="s">
        <v>115</v>
      </c>
      <c r="U1" s="37" t="s">
        <v>115</v>
      </c>
      <c r="V1" s="38"/>
    </row>
    <row r="2" spans="1:22" ht="12.75">
      <c r="A2" s="2"/>
      <c r="B2" s="115" t="s">
        <v>158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7" t="s">
        <v>116</v>
      </c>
      <c r="U2" s="37" t="s">
        <v>116</v>
      </c>
      <c r="V2" s="38"/>
    </row>
    <row r="3" spans="1:22" ht="12.75">
      <c r="A3" s="2"/>
      <c r="B3" s="115" t="s">
        <v>159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37" t="s">
        <v>117</v>
      </c>
      <c r="U3" s="37" t="s">
        <v>117</v>
      </c>
      <c r="V3" s="38"/>
    </row>
    <row r="4" spans="1:22" ht="15" customHeight="1">
      <c r="A4" s="2"/>
      <c r="B4" s="115" t="s">
        <v>170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37" t="s">
        <v>118</v>
      </c>
      <c r="U4" s="37" t="s">
        <v>118</v>
      </c>
      <c r="V4" s="38"/>
    </row>
    <row r="5" spans="1:22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3" t="s">
        <v>168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2"/>
      <c r="V9" s="102"/>
      <c r="W9" s="102"/>
    </row>
    <row r="10" spans="1:24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124</v>
      </c>
      <c r="P10" s="91" t="s">
        <v>133</v>
      </c>
      <c r="Q10" s="93" t="s">
        <v>142</v>
      </c>
      <c r="R10" s="93" t="s">
        <v>166</v>
      </c>
      <c r="S10" s="91" t="s">
        <v>167</v>
      </c>
      <c r="T10" s="89" t="s">
        <v>7</v>
      </c>
      <c r="U10" s="96" t="s">
        <v>8</v>
      </c>
      <c r="V10" s="98" t="s">
        <v>9</v>
      </c>
      <c r="W10" s="108" t="s">
        <v>132</v>
      </c>
      <c r="X10" s="87" t="s">
        <v>10</v>
      </c>
    </row>
    <row r="11" spans="1:24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2"/>
      <c r="Q11" s="94"/>
      <c r="R11" s="94"/>
      <c r="S11" s="92"/>
      <c r="T11" s="90"/>
      <c r="U11" s="97"/>
      <c r="V11" s="99"/>
      <c r="W11" s="109"/>
      <c r="X11" s="88"/>
    </row>
    <row r="12" spans="1:24" ht="22.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2"/>
      <c r="Q12" s="95"/>
      <c r="R12" s="95"/>
      <c r="S12" s="92"/>
      <c r="T12" s="90"/>
      <c r="U12" s="97"/>
      <c r="V12" s="100"/>
      <c r="W12" s="109"/>
      <c r="X12" s="88"/>
    </row>
    <row r="13" spans="1:24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74"/>
      <c r="S13" s="39"/>
      <c r="T13" s="42"/>
      <c r="U13" s="43"/>
      <c r="V13" s="44"/>
      <c r="W13" s="109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143</v>
      </c>
      <c r="R14" s="80">
        <f>R16+R20+R21+R22</f>
        <v>12732.859999999999</v>
      </c>
      <c r="S14" s="80">
        <f>S16+S20+S21+S22</f>
        <v>12480.66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114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144</v>
      </c>
      <c r="R16" s="82">
        <v>12065.47</v>
      </c>
      <c r="S16" s="82">
        <v>11812.27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82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82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82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162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209.39</v>
      </c>
      <c r="S20" s="82">
        <v>209.39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136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123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137</v>
      </c>
      <c r="P22" s="57">
        <v>511</v>
      </c>
      <c r="Q22" s="76" t="s">
        <v>145</v>
      </c>
      <c r="R22" s="82">
        <v>408</v>
      </c>
      <c r="S22" s="82">
        <v>409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138</v>
      </c>
      <c r="B23" s="46" t="s">
        <v>140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146</v>
      </c>
      <c r="R23" s="80"/>
      <c r="S23" s="80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82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82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82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82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82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82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138</v>
      </c>
      <c r="B30" s="46" t="s">
        <v>140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297.4</v>
      </c>
      <c r="S30" s="80">
        <v>297.4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139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141</v>
      </c>
      <c r="P31" s="57"/>
      <c r="Q31" s="76" t="s">
        <v>146</v>
      </c>
      <c r="R31" s="82">
        <v>297.4</v>
      </c>
      <c r="S31" s="82">
        <v>297.4</v>
      </c>
      <c r="T31" s="50">
        <f aca="true" t="shared" si="4" ref="T31:T36">J31/G31*100</f>
        <v>199.04</v>
      </c>
      <c r="U31" s="51">
        <f aca="true" t="shared" si="5" ref="U31:U36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SUM(C35:C36)</f>
        <v>0</v>
      </c>
      <c r="D34" s="47">
        <f>SUM(D35:D36)</f>
        <v>0</v>
      </c>
      <c r="E34" s="47">
        <f>SUM(E35:E36)</f>
        <v>0</v>
      </c>
      <c r="F34" s="47" t="e">
        <f>SUM(#REF!)</f>
        <v>#REF!</v>
      </c>
      <c r="G34" s="47" t="e">
        <f>SUM(#REF!)</f>
        <v>#REF!</v>
      </c>
      <c r="H34" s="47" t="e">
        <f>SUM(#REF!)</f>
        <v>#REF!</v>
      </c>
      <c r="I34" s="47" t="e">
        <f>SUM(#REF!)</f>
        <v>#REF!</v>
      </c>
      <c r="J34" s="47">
        <f>SUM(J35:J36)</f>
        <v>0</v>
      </c>
      <c r="K34" s="47">
        <f>SUM(K35:K36)</f>
        <v>0</v>
      </c>
      <c r="L34" s="47">
        <f>SUM(L35:L36)</f>
        <v>0</v>
      </c>
      <c r="M34" s="47">
        <f>SUM(M35:M36)</f>
        <v>0</v>
      </c>
      <c r="N34" s="47">
        <f>SUM(N35:N36)</f>
        <v>0</v>
      </c>
      <c r="O34" s="46"/>
      <c r="P34" s="49">
        <v>100</v>
      </c>
      <c r="Q34" s="75"/>
      <c r="R34" s="80">
        <v>225</v>
      </c>
      <c r="S34" s="80">
        <v>125</v>
      </c>
      <c r="T34" s="50" t="e">
        <f t="shared" si="4"/>
        <v>#REF!</v>
      </c>
      <c r="U34" s="51" t="e">
        <f t="shared" si="5"/>
        <v>#REF!</v>
      </c>
      <c r="V34" s="52" t="e">
        <f>L34/L92*100</f>
        <v>#REF!</v>
      </c>
      <c r="W34" s="47">
        <f>SUM(W35:W36)</f>
        <v>0</v>
      </c>
      <c r="X34" s="5" t="e">
        <f t="shared" si="3"/>
        <v>#DIV/0!</v>
      </c>
    </row>
    <row r="35" spans="1:24" ht="15" customHeight="1" hidden="1">
      <c r="A35" s="59" t="s">
        <v>38</v>
      </c>
      <c r="B35" s="54" t="s">
        <v>39</v>
      </c>
      <c r="C35" s="56"/>
      <c r="D35" s="56"/>
      <c r="E35" s="56"/>
      <c r="F35" s="55">
        <f t="shared" si="2"/>
        <v>37.5</v>
      </c>
      <c r="G35" s="56">
        <v>12.5</v>
      </c>
      <c r="H35" s="56">
        <v>12.5</v>
      </c>
      <c r="I35" s="56">
        <v>12.5</v>
      </c>
      <c r="J35" s="56"/>
      <c r="K35" s="56">
        <f t="shared" si="1"/>
        <v>0</v>
      </c>
      <c r="L35" s="56"/>
      <c r="M35" s="56"/>
      <c r="N35" s="56"/>
      <c r="O35" s="54" t="s">
        <v>39</v>
      </c>
      <c r="P35" s="57"/>
      <c r="Q35" s="76"/>
      <c r="R35" s="82"/>
      <c r="S35" s="82"/>
      <c r="T35" s="50">
        <f t="shared" si="4"/>
        <v>0</v>
      </c>
      <c r="U35" s="51">
        <f t="shared" si="5"/>
        <v>0</v>
      </c>
      <c r="V35" s="60"/>
      <c r="W35" s="56"/>
      <c r="X35" s="5" t="e">
        <f>L35/W35*100</f>
        <v>#DIV/0!</v>
      </c>
    </row>
    <row r="36" spans="1:24" ht="23.25" customHeight="1" hidden="1">
      <c r="A36" s="59" t="s">
        <v>40</v>
      </c>
      <c r="B36" s="54" t="s">
        <v>41</v>
      </c>
      <c r="C36" s="56">
        <v>0</v>
      </c>
      <c r="D36" s="56"/>
      <c r="E36" s="56">
        <v>0</v>
      </c>
      <c r="F36" s="55">
        <f t="shared" si="2"/>
        <v>1500</v>
      </c>
      <c r="G36" s="56">
        <v>500</v>
      </c>
      <c r="H36" s="56">
        <v>500</v>
      </c>
      <c r="I36" s="56">
        <v>500</v>
      </c>
      <c r="J36" s="56"/>
      <c r="K36" s="56">
        <f t="shared" si="1"/>
        <v>0</v>
      </c>
      <c r="L36" s="56"/>
      <c r="M36" s="56"/>
      <c r="N36" s="56"/>
      <c r="O36" s="54" t="s">
        <v>41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36" customHeight="1">
      <c r="A37" s="59" t="s">
        <v>156</v>
      </c>
      <c r="B37" s="54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4" t="s">
        <v>157</v>
      </c>
      <c r="P37" s="57"/>
      <c r="Q37" s="76"/>
      <c r="R37" s="82">
        <v>225</v>
      </c>
      <c r="S37" s="82">
        <v>125</v>
      </c>
      <c r="T37" s="50"/>
      <c r="U37" s="51"/>
      <c r="V37" s="60"/>
      <c r="W37" s="56"/>
      <c r="X37" s="5"/>
    </row>
    <row r="38" spans="1:24" ht="19.5" customHeight="1">
      <c r="A38" s="45" t="s">
        <v>42</v>
      </c>
      <c r="B38" s="46" t="s">
        <v>43</v>
      </c>
      <c r="C38" s="47">
        <f>SUM(C39:C46)</f>
        <v>7159</v>
      </c>
      <c r="D38" s="47">
        <f>SUM(D39:D46)</f>
        <v>0</v>
      </c>
      <c r="E38" s="47" t="e">
        <f>#REF!+#REF!+E41+E42+E44+E46</f>
        <v>#REF!</v>
      </c>
      <c r="F38" s="47" t="e">
        <f>#REF!+#REF!+F41+F42+F44+F46</f>
        <v>#REF!</v>
      </c>
      <c r="G38" s="47" t="e">
        <f>#REF!+#REF!+G41+G42+G44+G46</f>
        <v>#REF!</v>
      </c>
      <c r="H38" s="47" t="e">
        <f>#REF!+#REF!+H41+H42+H44+H46</f>
        <v>#REF!</v>
      </c>
      <c r="I38" s="47" t="e">
        <f>#REF!+#REF!+I41+I42+I44+I46</f>
        <v>#REF!</v>
      </c>
      <c r="J38" s="47" t="e">
        <f>#REF!+#REF!+J41+J42+J44+J46+J43</f>
        <v>#REF!</v>
      </c>
      <c r="K38" s="47" t="e">
        <f>#REF!+#REF!+K41+K42+K44+K46+K43</f>
        <v>#REF!</v>
      </c>
      <c r="L38" s="47" t="e">
        <f>#REF!+#REF!+L41+L42+L44+L46+L43</f>
        <v>#REF!</v>
      </c>
      <c r="M38" s="47" t="e">
        <f>#REF!+#REF!+M41+M42+M44+M46+M43</f>
        <v>#REF!</v>
      </c>
      <c r="N38" s="47" t="e">
        <f>#REF!+#REF!+N41+N42+N44+N46+N43</f>
        <v>#REF!</v>
      </c>
      <c r="O38" s="46"/>
      <c r="P38" s="49">
        <v>721</v>
      </c>
      <c r="Q38" s="75" t="s">
        <v>148</v>
      </c>
      <c r="R38" s="80">
        <f>R39+R46</f>
        <v>7777.1</v>
      </c>
      <c r="S38" s="80">
        <f>S39+S46</f>
        <v>3488</v>
      </c>
      <c r="T38" s="50" t="e">
        <f>J38/G38*100</f>
        <v>#REF!</v>
      </c>
      <c r="U38" s="51" t="e">
        <f>L38/G38*100</f>
        <v>#REF!</v>
      </c>
      <c r="V38" s="52" t="e">
        <f>L38/L92*100</f>
        <v>#REF!</v>
      </c>
      <c r="W38" s="47" t="e">
        <f>#REF!+#REF!+W41+W42+W44+W46</f>
        <v>#REF!</v>
      </c>
      <c r="X38" s="5" t="e">
        <f>L38/W38*100</f>
        <v>#REF!</v>
      </c>
    </row>
    <row r="39" spans="1:24" ht="16.5" customHeight="1">
      <c r="A39" s="59" t="s">
        <v>155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51</v>
      </c>
      <c r="P39" s="57"/>
      <c r="Q39" s="76"/>
      <c r="R39" s="82">
        <v>7767.1</v>
      </c>
      <c r="S39" s="82">
        <v>3478</v>
      </c>
      <c r="T39" s="50"/>
      <c r="U39" s="51"/>
      <c r="V39" s="60"/>
      <c r="W39" s="56"/>
      <c r="X39" s="5"/>
    </row>
    <row r="40" spans="1:24" ht="0.75" customHeight="1" hidden="1">
      <c r="A40" s="59" t="s">
        <v>126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127</v>
      </c>
      <c r="P40" s="57"/>
      <c r="Q40" s="76"/>
      <c r="R40" s="82"/>
      <c r="S40" s="82"/>
      <c r="T40" s="50"/>
      <c r="U40" s="51"/>
      <c r="V40" s="60"/>
      <c r="W40" s="56"/>
      <c r="X40" s="5"/>
    </row>
    <row r="41" spans="1:24" ht="0" customHeight="1" hidden="1">
      <c r="A41" s="59" t="s">
        <v>44</v>
      </c>
      <c r="B41" s="54"/>
      <c r="C41" s="56">
        <v>3759</v>
      </c>
      <c r="D41" s="56"/>
      <c r="E41" s="56">
        <v>5260</v>
      </c>
      <c r="F41" s="55">
        <f t="shared" si="2"/>
        <v>6321.5</v>
      </c>
      <c r="G41" s="56">
        <f>5375.5+946</f>
        <v>6321.5</v>
      </c>
      <c r="H41" s="56"/>
      <c r="I41" s="56"/>
      <c r="J41" s="56">
        <v>8120.4</v>
      </c>
      <c r="K41" s="56">
        <f t="shared" si="1"/>
        <v>6952</v>
      </c>
      <c r="L41" s="56">
        <v>6952</v>
      </c>
      <c r="M41" s="56"/>
      <c r="N41" s="56"/>
      <c r="O41" s="54" t="s">
        <v>45</v>
      </c>
      <c r="P41" s="57">
        <v>500</v>
      </c>
      <c r="Q41" s="76"/>
      <c r="R41" s="82"/>
      <c r="S41" s="82"/>
      <c r="T41" s="50">
        <f>J41/G41*100</f>
        <v>128.45685359487462</v>
      </c>
      <c r="U41" s="51">
        <f>L41/G41*100</f>
        <v>109.97389860001583</v>
      </c>
      <c r="V41" s="60"/>
      <c r="W41" s="56">
        <v>2405.8</v>
      </c>
      <c r="X41" s="5">
        <f>L41/W41*100</f>
        <v>288.9683265441849</v>
      </c>
    </row>
    <row r="42" spans="1:24" ht="12" customHeight="1" hidden="1">
      <c r="A42" s="59" t="s">
        <v>46</v>
      </c>
      <c r="B42" s="54"/>
      <c r="C42" s="56"/>
      <c r="D42" s="56"/>
      <c r="E42" s="56"/>
      <c r="F42" s="55">
        <f t="shared" si="2"/>
        <v>22162.7</v>
      </c>
      <c r="G42" s="56"/>
      <c r="H42" s="56">
        <f>17564.9+4597.8</f>
        <v>22162.7</v>
      </c>
      <c r="I42" s="56"/>
      <c r="J42" s="56"/>
      <c r="K42" s="56">
        <f t="shared" si="1"/>
        <v>0</v>
      </c>
      <c r="L42" s="56"/>
      <c r="M42" s="56"/>
      <c r="N42" s="56"/>
      <c r="O42" s="54" t="s">
        <v>45</v>
      </c>
      <c r="P42" s="57"/>
      <c r="Q42" s="76"/>
      <c r="R42" s="82"/>
      <c r="S42" s="82"/>
      <c r="T42" s="50"/>
      <c r="U42" s="51"/>
      <c r="V42" s="60"/>
      <c r="W42" s="56">
        <v>13108.7</v>
      </c>
      <c r="X42" s="5">
        <f>L42/W42*100</f>
        <v>0</v>
      </c>
    </row>
    <row r="43" spans="1:24" ht="12.75" customHeight="1" hidden="1">
      <c r="A43" s="59" t="s">
        <v>47</v>
      </c>
      <c r="B43" s="54"/>
      <c r="C43" s="56"/>
      <c r="D43" s="56"/>
      <c r="E43" s="56"/>
      <c r="F43" s="55">
        <f t="shared" si="2"/>
        <v>946</v>
      </c>
      <c r="G43" s="56">
        <v>946</v>
      </c>
      <c r="H43" s="56"/>
      <c r="I43" s="56"/>
      <c r="J43" s="56">
        <v>1818</v>
      </c>
      <c r="K43" s="56">
        <f t="shared" si="1"/>
        <v>1818</v>
      </c>
      <c r="L43" s="56">
        <v>1818</v>
      </c>
      <c r="M43" s="56"/>
      <c r="N43" s="56"/>
      <c r="O43" s="54"/>
      <c r="P43" s="57"/>
      <c r="Q43" s="76"/>
      <c r="R43" s="82"/>
      <c r="S43" s="82"/>
      <c r="T43" s="50">
        <f aca="true" t="shared" si="6" ref="T43:T51">J43/G43*100</f>
        <v>192.17758985200845</v>
      </c>
      <c r="U43" s="51">
        <f aca="true" t="shared" si="7" ref="U43:U51">L43/G43*100</f>
        <v>192.17758985200845</v>
      </c>
      <c r="V43" s="60"/>
      <c r="W43" s="56"/>
      <c r="X43" s="5"/>
    </row>
    <row r="44" spans="1:24" ht="15.75" customHeight="1" hidden="1">
      <c r="A44" s="41" t="s">
        <v>48</v>
      </c>
      <c r="B44" s="54"/>
      <c r="C44" s="56">
        <v>1500</v>
      </c>
      <c r="D44" s="56"/>
      <c r="E44" s="56">
        <v>1000</v>
      </c>
      <c r="F44" s="55">
        <f t="shared" si="2"/>
        <v>1000</v>
      </c>
      <c r="G44" s="56">
        <v>1000</v>
      </c>
      <c r="H44" s="56"/>
      <c r="I44" s="56"/>
      <c r="J44" s="56">
        <v>3518.5</v>
      </c>
      <c r="K44" s="56">
        <f t="shared" si="1"/>
        <v>1846</v>
      </c>
      <c r="L44" s="56">
        <v>1846</v>
      </c>
      <c r="M44" s="56"/>
      <c r="N44" s="56"/>
      <c r="O44" s="54" t="s">
        <v>49</v>
      </c>
      <c r="P44" s="57"/>
      <c r="Q44" s="76"/>
      <c r="R44" s="82"/>
      <c r="S44" s="82"/>
      <c r="T44" s="50">
        <f t="shared" si="6"/>
        <v>351.85</v>
      </c>
      <c r="U44" s="51">
        <f t="shared" si="7"/>
        <v>184.60000000000002</v>
      </c>
      <c r="V44" s="60"/>
      <c r="W44" s="56">
        <v>590.2</v>
      </c>
      <c r="X44" s="5">
        <f>L44/W44*100</f>
        <v>312.77533039647574</v>
      </c>
    </row>
    <row r="45" spans="1:24" ht="16.5" customHeight="1" hidden="1">
      <c r="A45" s="59" t="s">
        <v>50</v>
      </c>
      <c r="B45" s="54"/>
      <c r="C45" s="56"/>
      <c r="D45" s="56"/>
      <c r="E45" s="56">
        <v>1000</v>
      </c>
      <c r="F45" s="55">
        <f t="shared" si="2"/>
        <v>3000</v>
      </c>
      <c r="G45" s="56">
        <v>1000</v>
      </c>
      <c r="H45" s="56">
        <v>1000</v>
      </c>
      <c r="I45" s="56">
        <v>1000</v>
      </c>
      <c r="J45" s="56">
        <v>250</v>
      </c>
      <c r="K45" s="56">
        <f t="shared" si="1"/>
        <v>750</v>
      </c>
      <c r="L45" s="56">
        <v>250</v>
      </c>
      <c r="M45" s="56">
        <v>250</v>
      </c>
      <c r="N45" s="56">
        <v>250</v>
      </c>
      <c r="O45" s="54" t="s">
        <v>51</v>
      </c>
      <c r="P45" s="57">
        <f>J45+K45+L45</f>
        <v>1250</v>
      </c>
      <c r="Q45" s="76"/>
      <c r="R45" s="82"/>
      <c r="S45" s="82"/>
      <c r="T45" s="50">
        <f t="shared" si="6"/>
        <v>25</v>
      </c>
      <c r="U45" s="51">
        <f t="shared" si="7"/>
        <v>25</v>
      </c>
      <c r="V45" s="60"/>
      <c r="W45" s="56">
        <v>155.6</v>
      </c>
      <c r="X45" s="5">
        <f>L45/W45*100</f>
        <v>160.66838046272494</v>
      </c>
    </row>
    <row r="46" spans="1:24" ht="33.75" customHeight="1">
      <c r="A46" s="59" t="s">
        <v>160</v>
      </c>
      <c r="B46" s="54"/>
      <c r="C46" s="56">
        <v>1900</v>
      </c>
      <c r="D46" s="56"/>
      <c r="E46" s="56">
        <f>SUM(E47:E48)</f>
        <v>3900</v>
      </c>
      <c r="F46" s="55">
        <f t="shared" si="2"/>
        <v>7900</v>
      </c>
      <c r="G46" s="56">
        <f>SUM(G47:G48)</f>
        <v>7900</v>
      </c>
      <c r="H46" s="56">
        <f>SUM(H47:H48)</f>
        <v>0</v>
      </c>
      <c r="I46" s="56">
        <f>SUM(I47:I48)</f>
        <v>0</v>
      </c>
      <c r="J46" s="56">
        <f>SUM(J47:J48)</f>
        <v>21100</v>
      </c>
      <c r="K46" s="56">
        <f t="shared" si="1"/>
        <v>7900</v>
      </c>
      <c r="L46" s="56">
        <f>SUM(L47:L48)</f>
        <v>7900</v>
      </c>
      <c r="M46" s="56">
        <f>SUM(M47:M48)</f>
        <v>0</v>
      </c>
      <c r="N46" s="56">
        <f>SUM(N47:N48)</f>
        <v>0</v>
      </c>
      <c r="O46" s="54" t="s">
        <v>52</v>
      </c>
      <c r="P46" s="57">
        <v>561</v>
      </c>
      <c r="Q46" s="76" t="s">
        <v>147</v>
      </c>
      <c r="R46" s="82">
        <v>10</v>
      </c>
      <c r="S46" s="82">
        <v>10</v>
      </c>
      <c r="T46" s="50">
        <f t="shared" si="6"/>
        <v>267.0886075949367</v>
      </c>
      <c r="U46" s="51">
        <f t="shared" si="7"/>
        <v>100</v>
      </c>
      <c r="V46" s="60"/>
      <c r="W46" s="56">
        <v>630</v>
      </c>
      <c r="X46" s="5">
        <f>L46/W46*100</f>
        <v>1253.968253968254</v>
      </c>
    </row>
    <row r="47" spans="1:24" ht="2.25" customHeight="1" hidden="1">
      <c r="A47" s="59">
        <v>3</v>
      </c>
      <c r="B47" s="54"/>
      <c r="C47" s="56"/>
      <c r="D47" s="56"/>
      <c r="E47" s="56">
        <v>900</v>
      </c>
      <c r="F47" s="55">
        <f t="shared" si="2"/>
        <v>900</v>
      </c>
      <c r="G47" s="56">
        <v>900</v>
      </c>
      <c r="H47" s="56"/>
      <c r="I47" s="56"/>
      <c r="J47" s="56">
        <v>900</v>
      </c>
      <c r="K47" s="56">
        <f t="shared" si="1"/>
        <v>900</v>
      </c>
      <c r="L47" s="56">
        <v>900</v>
      </c>
      <c r="M47" s="56"/>
      <c r="N47" s="56"/>
      <c r="O47" s="54"/>
      <c r="P47" s="57"/>
      <c r="Q47" s="76"/>
      <c r="R47" s="82"/>
      <c r="S47" s="82"/>
      <c r="T47" s="50">
        <f t="shared" si="6"/>
        <v>100</v>
      </c>
      <c r="U47" s="51">
        <f t="shared" si="7"/>
        <v>100</v>
      </c>
      <c r="V47" s="60"/>
      <c r="W47" s="56">
        <v>630</v>
      </c>
      <c r="X47" s="5">
        <f>L47/W47*100</f>
        <v>142.85714285714286</v>
      </c>
    </row>
    <row r="48" spans="1:24" ht="12.75" customHeight="1" hidden="1">
      <c r="A48" s="59" t="s">
        <v>53</v>
      </c>
      <c r="B48" s="54"/>
      <c r="C48" s="56"/>
      <c r="D48" s="56"/>
      <c r="E48" s="56">
        <v>3000</v>
      </c>
      <c r="F48" s="55">
        <f t="shared" si="2"/>
        <v>7000</v>
      </c>
      <c r="G48" s="56">
        <f>9000-2000</f>
        <v>7000</v>
      </c>
      <c r="H48" s="56"/>
      <c r="I48" s="56"/>
      <c r="J48" s="56">
        <v>20200</v>
      </c>
      <c r="K48" s="56">
        <f t="shared" si="1"/>
        <v>7000</v>
      </c>
      <c r="L48" s="56">
        <v>7000</v>
      </c>
      <c r="M48" s="56"/>
      <c r="N48" s="56"/>
      <c r="O48" s="54"/>
      <c r="P48" s="57"/>
      <c r="Q48" s="76"/>
      <c r="R48" s="82"/>
      <c r="S48" s="82"/>
      <c r="T48" s="50">
        <f t="shared" si="6"/>
        <v>288.57142857142856</v>
      </c>
      <c r="U48" s="51">
        <f t="shared" si="7"/>
        <v>100</v>
      </c>
      <c r="V48" s="60"/>
      <c r="W48" s="56"/>
      <c r="X48" s="5"/>
    </row>
    <row r="49" spans="1:24" ht="20.25" customHeight="1">
      <c r="A49" s="45" t="s">
        <v>54</v>
      </c>
      <c r="B49" s="46" t="s">
        <v>55</v>
      </c>
      <c r="C49" s="47">
        <f>SUM(C50:C54)</f>
        <v>59545</v>
      </c>
      <c r="D49" s="47">
        <f>SUM(D50:D54)</f>
        <v>0</v>
      </c>
      <c r="E49" s="47">
        <f>SUM(E50:E54)</f>
        <v>187764.2</v>
      </c>
      <c r="F49" s="47">
        <f>SUM(F50:F54)</f>
        <v>124746.4</v>
      </c>
      <c r="G49" s="47">
        <f>SUM(G50:G54)</f>
        <v>91446.4</v>
      </c>
      <c r="H49" s="47">
        <f aca="true" t="shared" si="8" ref="H49:N49">SUM(H50:H54)</f>
        <v>33300</v>
      </c>
      <c r="I49" s="47">
        <f t="shared" si="8"/>
        <v>0</v>
      </c>
      <c r="J49" s="47">
        <f>SUM(J50:J54)</f>
        <v>324324.6</v>
      </c>
      <c r="K49" s="47">
        <f t="shared" si="8"/>
        <v>113892</v>
      </c>
      <c r="L49" s="47">
        <f t="shared" si="8"/>
        <v>107426</v>
      </c>
      <c r="M49" s="47">
        <f t="shared" si="8"/>
        <v>6466</v>
      </c>
      <c r="N49" s="47">
        <f t="shared" si="8"/>
        <v>0</v>
      </c>
      <c r="O49" s="46"/>
      <c r="P49" s="49">
        <v>7324.3</v>
      </c>
      <c r="Q49" s="75" t="s">
        <v>151</v>
      </c>
      <c r="R49" s="80">
        <f>R50+R51+R52+R53</f>
        <v>19046.74</v>
      </c>
      <c r="S49" s="80">
        <f>S50+S51+S52+S53</f>
        <v>19014.34</v>
      </c>
      <c r="T49" s="50">
        <f t="shared" si="6"/>
        <v>354.6608723798859</v>
      </c>
      <c r="U49" s="51">
        <f t="shared" si="7"/>
        <v>117.47428001539701</v>
      </c>
      <c r="V49" s="52" t="e">
        <f>L49/L92*100</f>
        <v>#REF!</v>
      </c>
      <c r="W49" s="47">
        <f>SUM(W50:W54)</f>
        <v>123998.7</v>
      </c>
      <c r="X49" s="5">
        <f>L49/W49*100</f>
        <v>86.63477923558877</v>
      </c>
    </row>
    <row r="50" spans="1:24" ht="15.75">
      <c r="A50" s="59" t="s">
        <v>56</v>
      </c>
      <c r="B50" s="54"/>
      <c r="C50" s="56">
        <v>0</v>
      </c>
      <c r="D50" s="56"/>
      <c r="E50" s="56">
        <v>2500</v>
      </c>
      <c r="F50" s="55">
        <f t="shared" si="2"/>
        <v>8584.099999999999</v>
      </c>
      <c r="G50" s="56">
        <f>32888.5-19806.2-4498.2</f>
        <v>8584.099999999999</v>
      </c>
      <c r="H50" s="56"/>
      <c r="I50" s="56"/>
      <c r="J50" s="56">
        <v>10000</v>
      </c>
      <c r="K50" s="56">
        <f t="shared" si="1"/>
        <v>16466</v>
      </c>
      <c r="L50" s="56">
        <v>10000</v>
      </c>
      <c r="M50" s="56">
        <v>6466</v>
      </c>
      <c r="N50" s="56"/>
      <c r="O50" s="54" t="s">
        <v>57</v>
      </c>
      <c r="P50" s="57">
        <v>2341.4</v>
      </c>
      <c r="Q50" s="76" t="s">
        <v>149</v>
      </c>
      <c r="R50" s="82">
        <v>1594.31</v>
      </c>
      <c r="S50" s="82">
        <v>1594.31</v>
      </c>
      <c r="T50" s="50">
        <f t="shared" si="6"/>
        <v>116.49444903950328</v>
      </c>
      <c r="U50" s="51">
        <f t="shared" si="7"/>
        <v>116.49444903950328</v>
      </c>
      <c r="V50" s="60"/>
      <c r="W50" s="56">
        <v>6400</v>
      </c>
      <c r="X50" s="5"/>
    </row>
    <row r="51" spans="1:24" ht="15.75">
      <c r="A51" s="59" t="s">
        <v>58</v>
      </c>
      <c r="B51" s="54"/>
      <c r="C51" s="56">
        <v>53545</v>
      </c>
      <c r="D51" s="56">
        <v>-5700</v>
      </c>
      <c r="E51" s="56">
        <v>127031.4</v>
      </c>
      <c r="F51" s="55">
        <f t="shared" si="2"/>
        <v>8995.800000000003</v>
      </c>
      <c r="G51" s="56">
        <f>100242.1-95206.8+2960.5</f>
        <v>7995.800000000003</v>
      </c>
      <c r="H51" s="56">
        <v>1000</v>
      </c>
      <c r="I51" s="56"/>
      <c r="J51" s="56">
        <f>854.5+445.8</f>
        <v>1300.3</v>
      </c>
      <c r="K51" s="56">
        <f t="shared" si="1"/>
        <v>0</v>
      </c>
      <c r="L51" s="56"/>
      <c r="M51" s="56"/>
      <c r="N51" s="56"/>
      <c r="O51" s="54" t="s">
        <v>59</v>
      </c>
      <c r="P51" s="57">
        <v>1340</v>
      </c>
      <c r="Q51" s="76" t="s">
        <v>150</v>
      </c>
      <c r="R51" s="82">
        <v>756.23</v>
      </c>
      <c r="S51" s="82">
        <v>756.23</v>
      </c>
      <c r="T51" s="50">
        <f t="shared" si="6"/>
        <v>16.26228770104304</v>
      </c>
      <c r="U51" s="51">
        <f t="shared" si="7"/>
        <v>0</v>
      </c>
      <c r="V51" s="60"/>
      <c r="W51" s="56">
        <v>103230.5</v>
      </c>
      <c r="X51" s="5">
        <f>L51/W51*100</f>
        <v>0</v>
      </c>
    </row>
    <row r="52" spans="1:24" ht="15.75">
      <c r="A52" s="59" t="s">
        <v>130</v>
      </c>
      <c r="B52" s="54"/>
      <c r="C52" s="56"/>
      <c r="D52" s="56"/>
      <c r="E52" s="56"/>
      <c r="F52" s="55">
        <f>G52+H52+I52</f>
        <v>0</v>
      </c>
      <c r="G52" s="56"/>
      <c r="H52" s="56"/>
      <c r="I52" s="56"/>
      <c r="J52" s="56">
        <v>37360</v>
      </c>
      <c r="K52" s="56">
        <f>L52+M52+N52</f>
        <v>8239</v>
      </c>
      <c r="L52" s="56">
        <v>8239</v>
      </c>
      <c r="M52" s="56"/>
      <c r="N52" s="56"/>
      <c r="O52" s="54" t="s">
        <v>60</v>
      </c>
      <c r="P52" s="57">
        <v>3642.9</v>
      </c>
      <c r="Q52" s="76"/>
      <c r="R52" s="82">
        <v>4750</v>
      </c>
      <c r="S52" s="82">
        <v>4750</v>
      </c>
      <c r="T52" s="50"/>
      <c r="U52" s="51"/>
      <c r="V52" s="60"/>
      <c r="W52" s="56"/>
      <c r="X52" s="5"/>
    </row>
    <row r="53" spans="1:24" ht="31.5">
      <c r="A53" s="59" t="s">
        <v>165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11946.2</v>
      </c>
      <c r="S53" s="82">
        <v>11913.8</v>
      </c>
      <c r="T53" s="50"/>
      <c r="U53" s="51"/>
      <c r="V53" s="60"/>
      <c r="W53" s="56"/>
      <c r="X53" s="5"/>
    </row>
    <row r="54" spans="1:24" ht="0" customHeight="1" hidden="1">
      <c r="A54" s="59" t="s">
        <v>120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61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62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63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64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65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66</v>
      </c>
      <c r="B59" s="46" t="s">
        <v>67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68</v>
      </c>
      <c r="B60" s="54" t="s">
        <v>69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69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70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125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71</v>
      </c>
      <c r="B62" s="46" t="s">
        <v>72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L62/L92*100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73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74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75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76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77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78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121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79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80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81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71</v>
      </c>
      <c r="B69" s="46" t="s">
        <v>72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152</v>
      </c>
      <c r="R69" s="80">
        <f>R70+R71</f>
        <v>125</v>
      </c>
      <c r="S69" s="80">
        <f>S70+S71</f>
        <v>125</v>
      </c>
      <c r="T69" s="50"/>
      <c r="U69" s="51"/>
      <c r="V69" s="60"/>
      <c r="W69" s="56"/>
      <c r="X69" s="5"/>
    </row>
    <row r="70" spans="1:24" ht="18" customHeight="1">
      <c r="A70" s="53" t="s">
        <v>164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163</v>
      </c>
      <c r="P70" s="49"/>
      <c r="Q70" s="75"/>
      <c r="R70" s="82">
        <v>85</v>
      </c>
      <c r="S70" s="82">
        <v>85</v>
      </c>
      <c r="T70" s="50"/>
      <c r="U70" s="51"/>
      <c r="V70" s="60"/>
      <c r="W70" s="56"/>
      <c r="X70" s="5"/>
    </row>
    <row r="71" spans="1:24" ht="20.25" customHeight="1">
      <c r="A71" s="59" t="s">
        <v>161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78</v>
      </c>
      <c r="P71" s="57">
        <v>20</v>
      </c>
      <c r="Q71" s="76" t="s">
        <v>152</v>
      </c>
      <c r="R71" s="82">
        <v>40</v>
      </c>
      <c r="S71" s="82">
        <v>40</v>
      </c>
      <c r="T71" s="50"/>
      <c r="U71" s="51"/>
      <c r="V71" s="60"/>
      <c r="W71" s="56"/>
      <c r="X71" s="5"/>
    </row>
    <row r="72" spans="1:24" ht="23.25" customHeight="1">
      <c r="A72" s="45" t="s">
        <v>131</v>
      </c>
      <c r="B72" s="46" t="s">
        <v>82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153</v>
      </c>
      <c r="R72" s="85">
        <v>7468.9</v>
      </c>
      <c r="S72" s="85">
        <v>7258.2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119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83</v>
      </c>
      <c r="P73" s="57">
        <v>3350</v>
      </c>
      <c r="Q73" s="76" t="s">
        <v>153</v>
      </c>
      <c r="R73" s="86">
        <v>7468.9</v>
      </c>
      <c r="S73" s="86">
        <v>7258.2</v>
      </c>
      <c r="T73" s="50"/>
      <c r="U73" s="51"/>
      <c r="V73" s="62"/>
      <c r="W73" s="47"/>
      <c r="X73" s="5"/>
    </row>
    <row r="74" spans="1:24" ht="0" customHeight="1" hidden="1">
      <c r="A74" s="59" t="s">
        <v>84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85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86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87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88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89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93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490</v>
      </c>
      <c r="S77" s="80">
        <v>490</v>
      </c>
      <c r="T77" s="50"/>
      <c r="U77" s="51"/>
      <c r="V77" s="60"/>
      <c r="W77" s="56"/>
      <c r="X77" s="5"/>
    </row>
    <row r="78" spans="1:24" ht="19.5" customHeight="1">
      <c r="A78" s="53" t="s">
        <v>94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154</v>
      </c>
      <c r="P78" s="49"/>
      <c r="Q78" s="75"/>
      <c r="R78" s="82">
        <v>490</v>
      </c>
      <c r="S78" s="82">
        <v>490</v>
      </c>
      <c r="T78" s="50"/>
      <c r="U78" s="51"/>
      <c r="V78" s="60"/>
      <c r="W78" s="56"/>
      <c r="X78" s="5"/>
    </row>
    <row r="79" spans="1:24" ht="0.75" customHeight="1" hidden="1">
      <c r="A79" s="59" t="s">
        <v>91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92</v>
      </c>
      <c r="P79" s="57"/>
      <c r="Q79" s="76"/>
      <c r="R79" s="82"/>
      <c r="S79" s="82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94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82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95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82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96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97</v>
      </c>
      <c r="P82" s="57"/>
      <c r="Q82" s="76"/>
      <c r="R82" s="82"/>
      <c r="S82" s="82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98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82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122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82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99</v>
      </c>
      <c r="B85" s="54" t="s">
        <v>100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100</v>
      </c>
      <c r="P85" s="57"/>
      <c r="Q85" s="76"/>
      <c r="R85" s="82"/>
      <c r="S85" s="82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90</v>
      </c>
      <c r="B86" s="46" t="s">
        <v>134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80</v>
      </c>
      <c r="S86" s="80">
        <v>80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101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102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103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104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105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106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135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104</v>
      </c>
      <c r="P90" s="57">
        <v>70</v>
      </c>
      <c r="Q90" s="76"/>
      <c r="R90" s="82">
        <v>80</v>
      </c>
      <c r="S90" s="82">
        <v>80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129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128</v>
      </c>
      <c r="P91" s="67"/>
      <c r="Q91" s="77"/>
      <c r="R91" s="83"/>
      <c r="S91" s="83"/>
      <c r="T91" s="50"/>
      <c r="U91" s="51"/>
      <c r="V91" s="44"/>
      <c r="W91" s="56"/>
      <c r="X91" s="5"/>
    </row>
    <row r="92" spans="1:24" ht="21.75" customHeight="1" thickBot="1">
      <c r="A92" s="68" t="s">
        <v>107</v>
      </c>
      <c r="B92" s="69"/>
      <c r="C92" s="70" t="e">
        <f>SUM(C14+C34+C38+C49+C62+C72+#REF!+#REF!+C86)</f>
        <v>#REF!</v>
      </c>
      <c r="D92" s="70" t="e">
        <f>SUM(D14+D34+D38+D49+D62+D72+#REF!+#REF!+D86)</f>
        <v>#REF!</v>
      </c>
      <c r="E92" s="71" t="e">
        <f>SUM(E14+E34+E38+E49+E59+E62+E72+#REF!+#REF!+E86)</f>
        <v>#REF!</v>
      </c>
      <c r="F92" s="71" t="e">
        <f>SUM(F14+F34+F38+F49+F59+F62+F72+#REF!+#REF!+F86)</f>
        <v>#REF!</v>
      </c>
      <c r="G92" s="71" t="e">
        <f>SUM(G14+G34+G38+G49+G59+G62+G72+#REF!+#REF!+G86)</f>
        <v>#REF!</v>
      </c>
      <c r="H92" s="71" t="e">
        <f>SUM(H14+H34+H38+H49+H59+H62+H72+#REF!+#REF!+H86)</f>
        <v>#REF!</v>
      </c>
      <c r="I92" s="71" t="e">
        <f>SUM(I14+I34+I38+I49+I59+I62+I72+#REF!+#REF!+I86)</f>
        <v>#REF!</v>
      </c>
      <c r="J92" s="71" t="e">
        <f>SUM(J14+J34+J38+J49+J59+J62+J72+#REF!+#REF!+J86)</f>
        <v>#REF!</v>
      </c>
      <c r="K92" s="71" t="e">
        <f>SUM(K14+K34+K38+K49+K59+K62+K72+#REF!+#REF!+K86)</f>
        <v>#REF!</v>
      </c>
      <c r="L92" s="71" t="e">
        <f>SUM(L14+L34+L38+L49+L59+L62+L72+#REF!+#REF!+L86)</f>
        <v>#REF!</v>
      </c>
      <c r="M92" s="71" t="e">
        <f>SUM(M14+M34+M38+M49+M59+M62+M72+#REF!+#REF!+M86)</f>
        <v>#REF!</v>
      </c>
      <c r="N92" s="71" t="e">
        <f>SUM(N14+N34+N38+N49+N59+N62+N72+#REF!+#REF!+N86)</f>
        <v>#REF!</v>
      </c>
      <c r="O92" s="69"/>
      <c r="P92" s="72">
        <v>18086</v>
      </c>
      <c r="Q92" s="78">
        <v>209.459</v>
      </c>
      <c r="R92" s="84">
        <f>R14+R30+R34+R38+R49+R69+R72+R77+R86</f>
        <v>48243.00000000001</v>
      </c>
      <c r="S92" s="84">
        <f>S14+S30+S34+S38+S49+S69+S72+S77+S86</f>
        <v>43358.59999999999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SUM(W14+W34+W38+W49+W59+W62+W72+#REF!+#REF!+W86)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108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109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110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111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112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113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2021-12-16T10:48:21Z</cp:lastPrinted>
  <dcterms:created xsi:type="dcterms:W3CDTF">2007-10-24T16:54:59Z</dcterms:created>
  <dcterms:modified xsi:type="dcterms:W3CDTF">2021-12-16T10:48:22Z</dcterms:modified>
  <cp:category/>
  <cp:version/>
  <cp:contentType/>
  <cp:contentStatus/>
</cp:coreProperties>
</file>